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511"/>
  <workbookPr codeName="ThisWorkbook"/>
  <mc:AlternateContent xmlns:mc="http://schemas.openxmlformats.org/markup-compatibility/2006">
    <mc:Choice Requires="x15">
      <x15ac:absPath xmlns:x15ac="http://schemas.microsoft.com/office/spreadsheetml/2010/11/ac" url="/Users/normanduplessis/Downloads/ERCP klaar/Models/2024/"/>
    </mc:Choice>
  </mc:AlternateContent>
  <xr:revisionPtr revIDLastSave="0" documentId="13_ncr:1_{DA89A756-23A3-6343-8E04-628D844BBD10}" xr6:coauthVersionLast="47" xr6:coauthVersionMax="47" xr10:uidLastSave="{00000000-0000-0000-0000-000000000000}"/>
  <bookViews>
    <workbookView xWindow="6020" yWindow="500" windowWidth="45180" windowHeight="26380" activeTab="6" xr2:uid="{00000000-000D-0000-FFFF-FFFF00000000}"/>
  </bookViews>
  <sheets>
    <sheet name="Constituencies" sheetId="11" r:id="rId1"/>
    <sheet name="Seats" sheetId="14" r:id="rId2"/>
    <sheet name="Norms" sheetId="12" r:id="rId3"/>
    <sheet name="Map" sheetId="13" r:id="rId4"/>
    <sheet name="EC" sheetId="15" r:id="rId5"/>
    <sheet name="FS" sheetId="16" r:id="rId6"/>
    <sheet name="GT" sheetId="17" r:id="rId7"/>
    <sheet name="KZN" sheetId="18" r:id="rId8"/>
    <sheet name="MP" sheetId="19" r:id="rId9"/>
    <sheet name="NC" sheetId="20" r:id="rId10"/>
    <sheet name="LM" sheetId="21" r:id="rId11"/>
    <sheet name="NW" sheetId="22" r:id="rId12"/>
    <sheet name="WC" sheetId="23" r:id="rId13"/>
  </sheets>
  <definedNames>
    <definedName name="_xlnm.Print_Area" localSheetId="4">EC!$A$2:$AN$71</definedName>
    <definedName name="_xlnm.Print_Area" localSheetId="5">FS!$A$2:$P$71</definedName>
    <definedName name="_xlnm.Print_Area" localSheetId="6">GT!$A$2:$BF$71</definedName>
    <definedName name="_xlnm.Print_Area" localSheetId="7">KZN!$A$2:$BT$71</definedName>
    <definedName name="_xlnm.Print_Area" localSheetId="10">LM!$A$2:$AD$71</definedName>
    <definedName name="_xlnm.Print_Area" localSheetId="8">MP!$A$2:$W$71</definedName>
    <definedName name="_xlnm.Print_Area" localSheetId="9">NC!$A$2:$I$71</definedName>
    <definedName name="_xlnm.Print_Area" localSheetId="11">NW!$A$2:$W$71</definedName>
    <definedName name="_xlnm.Print_Area" localSheetId="12">WC!$A$2:$AK$71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1" i="23" l="1"/>
  <c r="A1" i="22"/>
  <c r="A1" i="21"/>
  <c r="A1" i="20"/>
  <c r="A1" i="19"/>
  <c r="A1" i="18"/>
  <c r="A1" i="17"/>
  <c r="A1" i="16"/>
  <c r="A1" i="15"/>
  <c r="BA63" i="23"/>
  <c r="BA62" i="23"/>
  <c r="BA61" i="23"/>
  <c r="BA60" i="23"/>
  <c r="BA59" i="23"/>
  <c r="BA58" i="23"/>
  <c r="BA57" i="23"/>
  <c r="BA56" i="23"/>
  <c r="BA55" i="23"/>
  <c r="BA54" i="23"/>
  <c r="BA53" i="23"/>
  <c r="BA52" i="23"/>
  <c r="BA51" i="23"/>
  <c r="BA50" i="23"/>
  <c r="BA49" i="23"/>
  <c r="BA48" i="23"/>
  <c r="BA47" i="23"/>
  <c r="BA46" i="23"/>
  <c r="BA45" i="23"/>
  <c r="BA44" i="23"/>
  <c r="BA43" i="23"/>
  <c r="BA42" i="23"/>
  <c r="BA41" i="23"/>
  <c r="BA40" i="23"/>
  <c r="BA39" i="23"/>
  <c r="BA38" i="23"/>
  <c r="BA37" i="23"/>
  <c r="BA36" i="23"/>
  <c r="BA35" i="23"/>
  <c r="BA34" i="23"/>
  <c r="BA33" i="23"/>
  <c r="BA32" i="23"/>
  <c r="BA31" i="23"/>
  <c r="BA30" i="23"/>
  <c r="BA29" i="23"/>
  <c r="BA28" i="23"/>
  <c r="BA27" i="23"/>
  <c r="BA26" i="23"/>
  <c r="BA25" i="23"/>
  <c r="BA24" i="23"/>
  <c r="BA23" i="23"/>
  <c r="BA22" i="23"/>
  <c r="BA21" i="23"/>
  <c r="BA20" i="23"/>
  <c r="BA19" i="23"/>
  <c r="BA18" i="23"/>
  <c r="BA17" i="23"/>
  <c r="BA16" i="23"/>
  <c r="BA15" i="23"/>
  <c r="BA14" i="23"/>
  <c r="BA13" i="23"/>
  <c r="BA12" i="23"/>
  <c r="BA11" i="23"/>
  <c r="BA10" i="23"/>
  <c r="BA9" i="23"/>
  <c r="BA8" i="23"/>
  <c r="BA7" i="23"/>
  <c r="BA6" i="23"/>
  <c r="BA5" i="23"/>
  <c r="AZ63" i="23"/>
  <c r="AZ62" i="23"/>
  <c r="AZ61" i="23"/>
  <c r="AZ60" i="23"/>
  <c r="AZ59" i="23"/>
  <c r="AZ58" i="23"/>
  <c r="AZ57" i="23"/>
  <c r="AZ56" i="23"/>
  <c r="AZ55" i="23"/>
  <c r="AZ54" i="23"/>
  <c r="AZ53" i="23"/>
  <c r="AZ52" i="23"/>
  <c r="AZ51" i="23"/>
  <c r="AZ50" i="23"/>
  <c r="AZ49" i="23"/>
  <c r="AZ48" i="23"/>
  <c r="AZ47" i="23"/>
  <c r="AZ46" i="23"/>
  <c r="AZ45" i="23"/>
  <c r="AZ44" i="23"/>
  <c r="AZ43" i="23"/>
  <c r="AZ42" i="23"/>
  <c r="AZ41" i="23"/>
  <c r="AZ40" i="23"/>
  <c r="AZ39" i="23"/>
  <c r="AZ38" i="23"/>
  <c r="AZ37" i="23"/>
  <c r="AZ36" i="23"/>
  <c r="AZ35" i="23"/>
  <c r="AZ34" i="23"/>
  <c r="AZ33" i="23"/>
  <c r="AZ32" i="23"/>
  <c r="AZ31" i="23"/>
  <c r="AZ30" i="23"/>
  <c r="AZ29" i="23"/>
  <c r="AZ28" i="23"/>
  <c r="AZ27" i="23"/>
  <c r="AZ26" i="23"/>
  <c r="AZ25" i="23"/>
  <c r="AZ24" i="23"/>
  <c r="AZ23" i="23"/>
  <c r="AZ22" i="23"/>
  <c r="AZ21" i="23"/>
  <c r="AZ20" i="23"/>
  <c r="AZ19" i="23"/>
  <c r="AZ18" i="23"/>
  <c r="AZ17" i="23"/>
  <c r="AZ16" i="23"/>
  <c r="AZ15" i="23"/>
  <c r="AZ14" i="23"/>
  <c r="AZ13" i="23"/>
  <c r="AZ12" i="23"/>
  <c r="AZ11" i="23"/>
  <c r="AZ10" i="23"/>
  <c r="AZ9" i="23"/>
  <c r="AZ8" i="23"/>
  <c r="AZ7" i="23"/>
  <c r="AZ6" i="23"/>
  <c r="AZ5" i="23"/>
  <c r="AY63" i="23"/>
  <c r="AY62" i="23"/>
  <c r="AY61" i="23"/>
  <c r="AY60" i="23"/>
  <c r="AY59" i="23"/>
  <c r="AY58" i="23"/>
  <c r="AY57" i="23"/>
  <c r="AY56" i="23"/>
  <c r="AY55" i="23"/>
  <c r="AY54" i="23"/>
  <c r="AY53" i="23"/>
  <c r="AY52" i="23"/>
  <c r="AY51" i="23"/>
  <c r="AY50" i="23"/>
  <c r="AY49" i="23"/>
  <c r="AY48" i="23"/>
  <c r="AY47" i="23"/>
  <c r="AY46" i="23"/>
  <c r="AY45" i="23"/>
  <c r="AY44" i="23"/>
  <c r="AY43" i="23"/>
  <c r="AY42" i="23"/>
  <c r="AY41" i="23"/>
  <c r="AY40" i="23"/>
  <c r="AY39" i="23"/>
  <c r="AY38" i="23"/>
  <c r="AY37" i="23"/>
  <c r="AY36" i="23"/>
  <c r="AY35" i="23"/>
  <c r="AY34" i="23"/>
  <c r="AY33" i="23"/>
  <c r="AY32" i="23"/>
  <c r="AY31" i="23"/>
  <c r="AY30" i="23"/>
  <c r="AY29" i="23"/>
  <c r="AY28" i="23"/>
  <c r="AY27" i="23"/>
  <c r="AY26" i="23"/>
  <c r="AY25" i="23"/>
  <c r="AY24" i="23"/>
  <c r="AY23" i="23"/>
  <c r="AY22" i="23"/>
  <c r="AY21" i="23"/>
  <c r="AY20" i="23"/>
  <c r="AY19" i="23"/>
  <c r="AY18" i="23"/>
  <c r="AY17" i="23"/>
  <c r="AY16" i="23"/>
  <c r="AY15" i="23"/>
  <c r="AY14" i="23"/>
  <c r="AY13" i="23"/>
  <c r="AY12" i="23"/>
  <c r="AY11" i="23"/>
  <c r="AY10" i="23"/>
  <c r="AY9" i="23"/>
  <c r="AY8" i="23"/>
  <c r="AY7" i="23"/>
  <c r="AY6" i="23"/>
  <c r="AY5" i="23"/>
  <c r="AW63" i="23"/>
  <c r="AW62" i="23"/>
  <c r="AW61" i="23"/>
  <c r="AW60" i="23"/>
  <c r="AW59" i="23"/>
  <c r="AW58" i="23"/>
  <c r="AW57" i="23"/>
  <c r="AW56" i="23"/>
  <c r="AW55" i="23"/>
  <c r="AW54" i="23"/>
  <c r="AW53" i="23"/>
  <c r="AW52" i="23"/>
  <c r="AW51" i="23"/>
  <c r="AW50" i="23"/>
  <c r="AW49" i="23"/>
  <c r="AW48" i="23"/>
  <c r="AW47" i="23"/>
  <c r="AW46" i="23"/>
  <c r="AW45" i="23"/>
  <c r="AW44" i="23"/>
  <c r="AW43" i="23"/>
  <c r="AW42" i="23"/>
  <c r="AW41" i="23"/>
  <c r="AW40" i="23"/>
  <c r="AW39" i="23"/>
  <c r="AW38" i="23"/>
  <c r="AW37" i="23"/>
  <c r="AW36" i="23"/>
  <c r="AW35" i="23"/>
  <c r="AW34" i="23"/>
  <c r="AW33" i="23"/>
  <c r="AW32" i="23"/>
  <c r="AW31" i="23"/>
  <c r="AW30" i="23"/>
  <c r="AW29" i="23"/>
  <c r="AW28" i="23"/>
  <c r="AW27" i="23"/>
  <c r="AW26" i="23"/>
  <c r="AW25" i="23"/>
  <c r="AW24" i="23"/>
  <c r="AW23" i="23"/>
  <c r="AW22" i="23"/>
  <c r="AW21" i="23"/>
  <c r="AW20" i="23"/>
  <c r="AW19" i="23"/>
  <c r="AW18" i="23"/>
  <c r="AW17" i="23"/>
  <c r="AW16" i="23"/>
  <c r="AW15" i="23"/>
  <c r="AW14" i="23"/>
  <c r="AW13" i="23"/>
  <c r="AW12" i="23"/>
  <c r="AW11" i="23"/>
  <c r="AW10" i="23"/>
  <c r="AW9" i="23"/>
  <c r="AW8" i="23"/>
  <c r="AW7" i="23"/>
  <c r="AW6" i="23"/>
  <c r="AW5" i="23"/>
  <c r="AV63" i="23"/>
  <c r="AV62" i="23"/>
  <c r="AV61" i="23"/>
  <c r="AV60" i="23"/>
  <c r="AV59" i="23"/>
  <c r="AV58" i="23"/>
  <c r="AV57" i="23"/>
  <c r="AV56" i="23"/>
  <c r="AV55" i="23"/>
  <c r="AV54" i="23"/>
  <c r="AV53" i="23"/>
  <c r="AV52" i="23"/>
  <c r="AV51" i="23"/>
  <c r="AV50" i="23"/>
  <c r="AV49" i="23"/>
  <c r="AV48" i="23"/>
  <c r="AV47" i="23"/>
  <c r="AV46" i="23"/>
  <c r="AV45" i="23"/>
  <c r="AV44" i="23"/>
  <c r="AV43" i="23"/>
  <c r="AV42" i="23"/>
  <c r="AV41" i="23"/>
  <c r="AV40" i="23"/>
  <c r="AV39" i="23"/>
  <c r="AV38" i="23"/>
  <c r="AV37" i="23"/>
  <c r="AV36" i="23"/>
  <c r="AV35" i="23"/>
  <c r="AV34" i="23"/>
  <c r="AV33" i="23"/>
  <c r="AV32" i="23"/>
  <c r="AV31" i="23"/>
  <c r="AV30" i="23"/>
  <c r="AV29" i="23"/>
  <c r="AV28" i="23"/>
  <c r="AV27" i="23"/>
  <c r="AV26" i="23"/>
  <c r="AV25" i="23"/>
  <c r="AV24" i="23"/>
  <c r="AV23" i="23"/>
  <c r="AV22" i="23"/>
  <c r="AV21" i="23"/>
  <c r="AV20" i="23"/>
  <c r="AV19" i="23"/>
  <c r="AV18" i="23"/>
  <c r="AV17" i="23"/>
  <c r="AV16" i="23"/>
  <c r="AV15" i="23"/>
  <c r="AV14" i="23"/>
  <c r="AV13" i="23"/>
  <c r="AV12" i="23"/>
  <c r="AV11" i="23"/>
  <c r="AV10" i="23"/>
  <c r="AV9" i="23"/>
  <c r="AV8" i="23"/>
  <c r="AV7" i="23"/>
  <c r="AV6" i="23"/>
  <c r="AV5" i="23"/>
  <c r="AU62" i="23"/>
  <c r="AU61" i="23"/>
  <c r="AU60" i="23"/>
  <c r="AU59" i="23"/>
  <c r="AU58" i="23"/>
  <c r="AU57" i="23"/>
  <c r="AU56" i="23"/>
  <c r="AU55" i="23"/>
  <c r="AU54" i="23"/>
  <c r="AU53" i="23"/>
  <c r="AU52" i="23"/>
  <c r="AU51" i="23"/>
  <c r="AU50" i="23"/>
  <c r="AU49" i="23"/>
  <c r="AU48" i="23"/>
  <c r="AU47" i="23"/>
  <c r="AU46" i="23"/>
  <c r="AU45" i="23"/>
  <c r="AU44" i="23"/>
  <c r="AU43" i="23"/>
  <c r="AU42" i="23"/>
  <c r="AU41" i="23"/>
  <c r="AU40" i="23"/>
  <c r="AU39" i="23"/>
  <c r="AU38" i="23"/>
  <c r="AU37" i="23"/>
  <c r="AU36" i="23"/>
  <c r="AU35" i="23"/>
  <c r="AU34" i="23"/>
  <c r="AU33" i="23"/>
  <c r="AU32" i="23"/>
  <c r="AU31" i="23"/>
  <c r="AU30" i="23"/>
  <c r="AU29" i="23"/>
  <c r="AU28" i="23"/>
  <c r="AU27" i="23"/>
  <c r="AU26" i="23"/>
  <c r="AU25" i="23"/>
  <c r="AU24" i="23"/>
  <c r="AU23" i="23"/>
  <c r="AU22" i="23"/>
  <c r="AU21" i="23"/>
  <c r="AU20" i="23"/>
  <c r="AU19" i="23"/>
  <c r="AU18" i="23"/>
  <c r="AU17" i="23"/>
  <c r="AU16" i="23"/>
  <c r="AU15" i="23"/>
  <c r="AU14" i="23"/>
  <c r="AU13" i="23"/>
  <c r="AU12" i="23"/>
  <c r="AU11" i="23"/>
  <c r="AU10" i="23"/>
  <c r="AU9" i="23"/>
  <c r="AU8" i="23"/>
  <c r="AU7" i="23"/>
  <c r="AU6" i="23"/>
  <c r="AU5" i="23"/>
  <c r="AT62" i="23"/>
  <c r="AT61" i="23"/>
  <c r="AT60" i="23"/>
  <c r="AT59" i="23"/>
  <c r="AT58" i="23"/>
  <c r="AT57" i="23"/>
  <c r="AT56" i="23"/>
  <c r="AT55" i="23"/>
  <c r="AT54" i="23"/>
  <c r="AT53" i="23"/>
  <c r="AT52" i="23"/>
  <c r="AT51" i="23"/>
  <c r="AT50" i="23"/>
  <c r="AT49" i="23"/>
  <c r="AT48" i="23"/>
  <c r="AT47" i="23"/>
  <c r="AT46" i="23"/>
  <c r="AT45" i="23"/>
  <c r="AT44" i="23"/>
  <c r="AT43" i="23"/>
  <c r="AT42" i="23"/>
  <c r="AT41" i="23"/>
  <c r="AT40" i="23"/>
  <c r="AT39" i="23"/>
  <c r="AT38" i="23"/>
  <c r="AT37" i="23"/>
  <c r="AT36" i="23"/>
  <c r="AT35" i="23"/>
  <c r="AT34" i="23"/>
  <c r="AT33" i="23"/>
  <c r="AT32" i="23"/>
  <c r="AT31" i="23"/>
  <c r="AT30" i="23"/>
  <c r="AT29" i="23"/>
  <c r="AT28" i="23"/>
  <c r="AT27" i="23"/>
  <c r="AT26" i="23"/>
  <c r="AT25" i="23"/>
  <c r="AT24" i="23"/>
  <c r="AT23" i="23"/>
  <c r="AT22" i="23"/>
  <c r="AT21" i="23"/>
  <c r="AT20" i="23"/>
  <c r="AT19" i="23"/>
  <c r="AT18" i="23"/>
  <c r="AT17" i="23"/>
  <c r="AT16" i="23"/>
  <c r="AT15" i="23"/>
  <c r="AT14" i="23"/>
  <c r="AT13" i="23"/>
  <c r="AT12" i="23"/>
  <c r="AT11" i="23"/>
  <c r="AT10" i="23"/>
  <c r="AT9" i="23"/>
  <c r="AT8" i="23"/>
  <c r="AT7" i="23"/>
  <c r="AT6" i="23"/>
  <c r="AT5" i="23"/>
  <c r="AS63" i="23"/>
  <c r="AS62" i="23"/>
  <c r="AS61" i="23"/>
  <c r="AS60" i="23"/>
  <c r="AS59" i="23"/>
  <c r="AS58" i="23"/>
  <c r="AS57" i="23"/>
  <c r="AS56" i="23"/>
  <c r="AS55" i="23"/>
  <c r="AS54" i="23"/>
  <c r="AS53" i="23"/>
  <c r="AS52" i="23"/>
  <c r="AS51" i="23"/>
  <c r="AS50" i="23"/>
  <c r="AS49" i="23"/>
  <c r="AS48" i="23"/>
  <c r="AS47" i="23"/>
  <c r="AS46" i="23"/>
  <c r="AS45" i="23"/>
  <c r="AS44" i="23"/>
  <c r="AS43" i="23"/>
  <c r="AS42" i="23"/>
  <c r="AS41" i="23"/>
  <c r="AS40" i="23"/>
  <c r="AS39" i="23"/>
  <c r="AS38" i="23"/>
  <c r="AS37" i="23"/>
  <c r="AS36" i="23"/>
  <c r="AS35" i="23"/>
  <c r="AS34" i="23"/>
  <c r="AS33" i="23"/>
  <c r="AS32" i="23"/>
  <c r="AS31" i="23"/>
  <c r="AS30" i="23"/>
  <c r="AS29" i="23"/>
  <c r="AS28" i="23"/>
  <c r="AS27" i="23"/>
  <c r="AS26" i="23"/>
  <c r="AS25" i="23"/>
  <c r="AS24" i="23"/>
  <c r="AS23" i="23"/>
  <c r="AS22" i="23"/>
  <c r="AS21" i="23"/>
  <c r="AS20" i="23"/>
  <c r="AS19" i="23"/>
  <c r="AS18" i="23"/>
  <c r="AS17" i="23"/>
  <c r="AS16" i="23"/>
  <c r="AS15" i="23"/>
  <c r="AS14" i="23"/>
  <c r="AS13" i="23"/>
  <c r="AS12" i="23"/>
  <c r="AS11" i="23"/>
  <c r="AS10" i="23"/>
  <c r="AS9" i="23"/>
  <c r="AS8" i="23"/>
  <c r="AS7" i="23"/>
  <c r="AS6" i="23"/>
  <c r="AS5" i="23"/>
  <c r="AR62" i="23"/>
  <c r="AR61" i="23"/>
  <c r="AR60" i="23"/>
  <c r="AR59" i="23"/>
  <c r="AR58" i="23"/>
  <c r="AR57" i="23"/>
  <c r="AR56" i="23"/>
  <c r="AR55" i="23"/>
  <c r="AR54" i="23"/>
  <c r="AR53" i="23"/>
  <c r="AR52" i="23"/>
  <c r="AR51" i="23"/>
  <c r="AR50" i="23"/>
  <c r="AR49" i="23"/>
  <c r="AR48" i="23"/>
  <c r="AR47" i="23"/>
  <c r="AR46" i="23"/>
  <c r="AR45" i="23"/>
  <c r="AR44" i="23"/>
  <c r="AR43" i="23"/>
  <c r="AR42" i="23"/>
  <c r="AR41" i="23"/>
  <c r="AR40" i="23"/>
  <c r="AR39" i="23"/>
  <c r="AR38" i="23"/>
  <c r="AR37" i="23"/>
  <c r="AR36" i="23"/>
  <c r="AR35" i="23"/>
  <c r="AR34" i="23"/>
  <c r="AR33" i="23"/>
  <c r="AR32" i="23"/>
  <c r="AR31" i="23"/>
  <c r="AR30" i="23"/>
  <c r="AR29" i="23"/>
  <c r="AR28" i="23"/>
  <c r="AR27" i="23"/>
  <c r="AR26" i="23"/>
  <c r="AR25" i="23"/>
  <c r="AR24" i="23"/>
  <c r="AR23" i="23"/>
  <c r="AR22" i="23"/>
  <c r="AR21" i="23"/>
  <c r="AR20" i="23"/>
  <c r="AR19" i="23"/>
  <c r="AR18" i="23"/>
  <c r="AR17" i="23"/>
  <c r="AR16" i="23"/>
  <c r="AR15" i="23"/>
  <c r="AR14" i="23"/>
  <c r="AR13" i="23"/>
  <c r="AR12" i="23"/>
  <c r="AR11" i="23"/>
  <c r="AR10" i="23"/>
  <c r="AR9" i="23"/>
  <c r="AR8" i="23"/>
  <c r="AR7" i="23"/>
  <c r="AR6" i="23"/>
  <c r="AR5" i="23"/>
  <c r="AQ63" i="23"/>
  <c r="AP63" i="23"/>
  <c r="AP62" i="23"/>
  <c r="AP61" i="23"/>
  <c r="AP60" i="23"/>
  <c r="AP59" i="23"/>
  <c r="AP58" i="23"/>
  <c r="AP57" i="23"/>
  <c r="AP56" i="23"/>
  <c r="AP55" i="23"/>
  <c r="AP54" i="23"/>
  <c r="AP53" i="23"/>
  <c r="AP52" i="23"/>
  <c r="AP51" i="23"/>
  <c r="AP50" i="23"/>
  <c r="AP49" i="23"/>
  <c r="AP48" i="23"/>
  <c r="AP47" i="23"/>
  <c r="AP46" i="23"/>
  <c r="AP45" i="23"/>
  <c r="AP44" i="23"/>
  <c r="AP43" i="23"/>
  <c r="AP42" i="23"/>
  <c r="AP41" i="23"/>
  <c r="AP40" i="23"/>
  <c r="AP39" i="23"/>
  <c r="AP38" i="23"/>
  <c r="AP37" i="23"/>
  <c r="AP36" i="23"/>
  <c r="AP35" i="23"/>
  <c r="AP34" i="23"/>
  <c r="AP33" i="23"/>
  <c r="AP32" i="23"/>
  <c r="AP31" i="23"/>
  <c r="AP30" i="23"/>
  <c r="AP29" i="23"/>
  <c r="AP28" i="23"/>
  <c r="AP27" i="23"/>
  <c r="AP26" i="23"/>
  <c r="AP25" i="23"/>
  <c r="AP24" i="23"/>
  <c r="AP23" i="23"/>
  <c r="AP22" i="23"/>
  <c r="AP21" i="23"/>
  <c r="AP20" i="23"/>
  <c r="AP19" i="23"/>
  <c r="AP18" i="23"/>
  <c r="AP17" i="23"/>
  <c r="AP16" i="23"/>
  <c r="AP15" i="23"/>
  <c r="AP14" i="23"/>
  <c r="AP13" i="23"/>
  <c r="AP12" i="23"/>
  <c r="AP11" i="23"/>
  <c r="AP10" i="23"/>
  <c r="AP9" i="23"/>
  <c r="AP8" i="23"/>
  <c r="AP7" i="23"/>
  <c r="AP6" i="23"/>
  <c r="AP5" i="23"/>
  <c r="AO63" i="23"/>
  <c r="AO62" i="23"/>
  <c r="AO61" i="23"/>
  <c r="AO60" i="23"/>
  <c r="AO59" i="23"/>
  <c r="AO58" i="23"/>
  <c r="AO57" i="23"/>
  <c r="AO56" i="23"/>
  <c r="AO55" i="23"/>
  <c r="AO54" i="23"/>
  <c r="AO53" i="23"/>
  <c r="AO52" i="23"/>
  <c r="AO51" i="23"/>
  <c r="AO50" i="23"/>
  <c r="AO49" i="23"/>
  <c r="AO48" i="23"/>
  <c r="AO47" i="23"/>
  <c r="AO46" i="23"/>
  <c r="AO45" i="23"/>
  <c r="AO44" i="23"/>
  <c r="AO43" i="23"/>
  <c r="AO42" i="23"/>
  <c r="AO41" i="23"/>
  <c r="AO40" i="23"/>
  <c r="AO39" i="23"/>
  <c r="AO38" i="23"/>
  <c r="AO37" i="23"/>
  <c r="AO36" i="23"/>
  <c r="AO35" i="23"/>
  <c r="AO34" i="23"/>
  <c r="AO33" i="23"/>
  <c r="AO32" i="23"/>
  <c r="AO31" i="23"/>
  <c r="AO30" i="23"/>
  <c r="AO29" i="23"/>
  <c r="AO28" i="23"/>
  <c r="AO27" i="23"/>
  <c r="AO26" i="23"/>
  <c r="AO25" i="23"/>
  <c r="AO24" i="23"/>
  <c r="AO23" i="23"/>
  <c r="AO22" i="23"/>
  <c r="AO21" i="23"/>
  <c r="AO20" i="23"/>
  <c r="AO19" i="23"/>
  <c r="AO18" i="23"/>
  <c r="AO17" i="23"/>
  <c r="AO16" i="23"/>
  <c r="AO15" i="23"/>
  <c r="AO14" i="23"/>
  <c r="AO13" i="23"/>
  <c r="AO12" i="23"/>
  <c r="AO11" i="23"/>
  <c r="AO10" i="23"/>
  <c r="AO9" i="23"/>
  <c r="AO8" i="23"/>
  <c r="AO7" i="23"/>
  <c r="AO6" i="23"/>
  <c r="AO5" i="23"/>
  <c r="AN63" i="23"/>
  <c r="AM63" i="23"/>
  <c r="AM62" i="23"/>
  <c r="AM61" i="23"/>
  <c r="AM60" i="23"/>
  <c r="AM59" i="23"/>
  <c r="AM58" i="23"/>
  <c r="AM57" i="23"/>
  <c r="AM56" i="23"/>
  <c r="AM55" i="23"/>
  <c r="AM54" i="23"/>
  <c r="AM53" i="23"/>
  <c r="AM52" i="23"/>
  <c r="AM51" i="23"/>
  <c r="AM50" i="23"/>
  <c r="AM49" i="23"/>
  <c r="AM48" i="23"/>
  <c r="AM47" i="23"/>
  <c r="AM46" i="23"/>
  <c r="AM45" i="23"/>
  <c r="AM44" i="23"/>
  <c r="AM43" i="23"/>
  <c r="AM42" i="23"/>
  <c r="AM41" i="23"/>
  <c r="AM40" i="23"/>
  <c r="AM39" i="23"/>
  <c r="AM38" i="23"/>
  <c r="AM37" i="23"/>
  <c r="AM36" i="23"/>
  <c r="AM35" i="23"/>
  <c r="AM34" i="23"/>
  <c r="AM33" i="23"/>
  <c r="AM32" i="23"/>
  <c r="AM31" i="23"/>
  <c r="AM30" i="23"/>
  <c r="AM29" i="23"/>
  <c r="AM28" i="23"/>
  <c r="AM27" i="23"/>
  <c r="AM26" i="23"/>
  <c r="AM25" i="23"/>
  <c r="AM24" i="23"/>
  <c r="AM23" i="23"/>
  <c r="AM22" i="23"/>
  <c r="AM21" i="23"/>
  <c r="AM20" i="23"/>
  <c r="AM19" i="23"/>
  <c r="AM18" i="23"/>
  <c r="AM17" i="23"/>
  <c r="AM16" i="23"/>
  <c r="AM15" i="23"/>
  <c r="AM14" i="23"/>
  <c r="AM13" i="23"/>
  <c r="AM12" i="23"/>
  <c r="AM11" i="23"/>
  <c r="AM10" i="23"/>
  <c r="AM9" i="23"/>
  <c r="AM8" i="23"/>
  <c r="AM7" i="23"/>
  <c r="AM6" i="23"/>
  <c r="AM5" i="23"/>
  <c r="AL63" i="23"/>
  <c r="AL62" i="23"/>
  <c r="AL61" i="23"/>
  <c r="AL60" i="23"/>
  <c r="AL59" i="23"/>
  <c r="AL58" i="23"/>
  <c r="AL57" i="23"/>
  <c r="AL56" i="23"/>
  <c r="AL55" i="23"/>
  <c r="AL54" i="23"/>
  <c r="AL53" i="23"/>
  <c r="AL52" i="23"/>
  <c r="AL51" i="23"/>
  <c r="AL50" i="23"/>
  <c r="AL49" i="23"/>
  <c r="AL48" i="23"/>
  <c r="AL47" i="23"/>
  <c r="AL46" i="23"/>
  <c r="AL45" i="23"/>
  <c r="AL44" i="23"/>
  <c r="AL43" i="23"/>
  <c r="AL42" i="23"/>
  <c r="AL41" i="23"/>
  <c r="AL40" i="23"/>
  <c r="AL39" i="23"/>
  <c r="AL38" i="23"/>
  <c r="AL37" i="23"/>
  <c r="AL36" i="23"/>
  <c r="AL35" i="23"/>
  <c r="AL34" i="23"/>
  <c r="AL33" i="23"/>
  <c r="AL32" i="23"/>
  <c r="AL31" i="23"/>
  <c r="AL30" i="23"/>
  <c r="AL29" i="23"/>
  <c r="AL28" i="23"/>
  <c r="AL27" i="23"/>
  <c r="AL26" i="23"/>
  <c r="AL25" i="23"/>
  <c r="AL24" i="23"/>
  <c r="AL23" i="23"/>
  <c r="AL22" i="23"/>
  <c r="AL21" i="23"/>
  <c r="AL20" i="23"/>
  <c r="AL19" i="23"/>
  <c r="AL18" i="23"/>
  <c r="AL17" i="23"/>
  <c r="AL16" i="23"/>
  <c r="AL15" i="23"/>
  <c r="AL14" i="23"/>
  <c r="AL13" i="23"/>
  <c r="AL12" i="23"/>
  <c r="AL11" i="23"/>
  <c r="AL10" i="23"/>
  <c r="AL9" i="23"/>
  <c r="AL8" i="23"/>
  <c r="AL7" i="23"/>
  <c r="AL6" i="23"/>
  <c r="AL5" i="23"/>
  <c r="AM63" i="22"/>
  <c r="AM62" i="22"/>
  <c r="AM61" i="22"/>
  <c r="AM60" i="22"/>
  <c r="AM59" i="22"/>
  <c r="AM58" i="22"/>
  <c r="AM57" i="22"/>
  <c r="AM56" i="22"/>
  <c r="AM55" i="22"/>
  <c r="AM54" i="22"/>
  <c r="AM53" i="22"/>
  <c r="AM52" i="22"/>
  <c r="AM51" i="22"/>
  <c r="AM50" i="22"/>
  <c r="AM49" i="22"/>
  <c r="AM48" i="22"/>
  <c r="AM47" i="22"/>
  <c r="AM46" i="22"/>
  <c r="AM45" i="22"/>
  <c r="AM44" i="22"/>
  <c r="AM43" i="22"/>
  <c r="AM42" i="22"/>
  <c r="AM41" i="22"/>
  <c r="AM40" i="22"/>
  <c r="AM39" i="22"/>
  <c r="AM38" i="22"/>
  <c r="AM37" i="22"/>
  <c r="AM36" i="22"/>
  <c r="AM35" i="22"/>
  <c r="AM34" i="22"/>
  <c r="AM33" i="22"/>
  <c r="AM32" i="22"/>
  <c r="AM31" i="22"/>
  <c r="AM30" i="22"/>
  <c r="AM29" i="22"/>
  <c r="AM28" i="22"/>
  <c r="AM27" i="22"/>
  <c r="AM26" i="22"/>
  <c r="AM25" i="22"/>
  <c r="AM24" i="22"/>
  <c r="AM23" i="22"/>
  <c r="AM22" i="22"/>
  <c r="AM21" i="22"/>
  <c r="AM20" i="22"/>
  <c r="AM19" i="22"/>
  <c r="AM18" i="22"/>
  <c r="AM17" i="22"/>
  <c r="AM16" i="22"/>
  <c r="AM15" i="22"/>
  <c r="AM14" i="22"/>
  <c r="AM13" i="22"/>
  <c r="AM12" i="22"/>
  <c r="AM11" i="22"/>
  <c r="AM10" i="22"/>
  <c r="AM9" i="22"/>
  <c r="AM8" i="22"/>
  <c r="AM7" i="22"/>
  <c r="AM6" i="22"/>
  <c r="AM5" i="22"/>
  <c r="AL63" i="22"/>
  <c r="AL62" i="22"/>
  <c r="AL61" i="22"/>
  <c r="AL60" i="22"/>
  <c r="AL59" i="22"/>
  <c r="AL58" i="22"/>
  <c r="AL57" i="22"/>
  <c r="AL56" i="22"/>
  <c r="AL55" i="22"/>
  <c r="AL54" i="22"/>
  <c r="AL53" i="22"/>
  <c r="AL52" i="22"/>
  <c r="AL51" i="22"/>
  <c r="AL50" i="22"/>
  <c r="AL49" i="22"/>
  <c r="AL48" i="22"/>
  <c r="AL47" i="22"/>
  <c r="AL46" i="22"/>
  <c r="AL45" i="22"/>
  <c r="AL44" i="22"/>
  <c r="AL43" i="22"/>
  <c r="AL42" i="22"/>
  <c r="AL41" i="22"/>
  <c r="AL40" i="22"/>
  <c r="AL39" i="22"/>
  <c r="AL38" i="22"/>
  <c r="AL37" i="22"/>
  <c r="AL36" i="22"/>
  <c r="AL35" i="22"/>
  <c r="AL34" i="22"/>
  <c r="AL33" i="22"/>
  <c r="AL32" i="22"/>
  <c r="AL31" i="22"/>
  <c r="AL30" i="22"/>
  <c r="AL29" i="22"/>
  <c r="AL28" i="22"/>
  <c r="AL27" i="22"/>
  <c r="AL26" i="22"/>
  <c r="AL25" i="22"/>
  <c r="AL24" i="22"/>
  <c r="AL23" i="22"/>
  <c r="AL22" i="22"/>
  <c r="AL21" i="22"/>
  <c r="AL20" i="22"/>
  <c r="AL19" i="22"/>
  <c r="AL18" i="22"/>
  <c r="AL17" i="22"/>
  <c r="AL16" i="22"/>
  <c r="AL15" i="22"/>
  <c r="AL14" i="22"/>
  <c r="AL13" i="22"/>
  <c r="AL12" i="22"/>
  <c r="AL11" i="22"/>
  <c r="AL10" i="22"/>
  <c r="AL9" i="22"/>
  <c r="AL8" i="22"/>
  <c r="AL7" i="22"/>
  <c r="AL6" i="22"/>
  <c r="AL5" i="22"/>
  <c r="AK63" i="22"/>
  <c r="AK62" i="22"/>
  <c r="AK61" i="22"/>
  <c r="AK60" i="22"/>
  <c r="AK59" i="22"/>
  <c r="AK58" i="22"/>
  <c r="AK57" i="22"/>
  <c r="AK56" i="22"/>
  <c r="AK55" i="22"/>
  <c r="AK54" i="22"/>
  <c r="AK53" i="22"/>
  <c r="AK52" i="22"/>
  <c r="AK51" i="22"/>
  <c r="AK50" i="22"/>
  <c r="AK49" i="22"/>
  <c r="AK48" i="22"/>
  <c r="AK47" i="22"/>
  <c r="AK46" i="22"/>
  <c r="AK45" i="22"/>
  <c r="AK44" i="22"/>
  <c r="AK43" i="22"/>
  <c r="AK42" i="22"/>
  <c r="AK41" i="22"/>
  <c r="AK40" i="22"/>
  <c r="AK39" i="22"/>
  <c r="AK38" i="22"/>
  <c r="AK37" i="22"/>
  <c r="AK36" i="22"/>
  <c r="AK35" i="22"/>
  <c r="AK34" i="22"/>
  <c r="AK33" i="22"/>
  <c r="AK32" i="22"/>
  <c r="AK31" i="22"/>
  <c r="AK30" i="22"/>
  <c r="AK29" i="22"/>
  <c r="AK28" i="22"/>
  <c r="AK27" i="22"/>
  <c r="AK26" i="22"/>
  <c r="AK25" i="22"/>
  <c r="AK24" i="22"/>
  <c r="AK23" i="22"/>
  <c r="AK22" i="22"/>
  <c r="AK21" i="22"/>
  <c r="AK20" i="22"/>
  <c r="AK19" i="22"/>
  <c r="AK18" i="22"/>
  <c r="AK17" i="22"/>
  <c r="AK16" i="22"/>
  <c r="AK15" i="22"/>
  <c r="AK14" i="22"/>
  <c r="AK13" i="22"/>
  <c r="AK12" i="22"/>
  <c r="AK11" i="22"/>
  <c r="AK10" i="22"/>
  <c r="AK9" i="22"/>
  <c r="AK8" i="22"/>
  <c r="AK7" i="22"/>
  <c r="AK6" i="22"/>
  <c r="AK5" i="22"/>
  <c r="AI63" i="22"/>
  <c r="AI62" i="22"/>
  <c r="AI61" i="22"/>
  <c r="AI60" i="22"/>
  <c r="AI59" i="22"/>
  <c r="AI58" i="22"/>
  <c r="AI57" i="22"/>
  <c r="AI56" i="22"/>
  <c r="AI55" i="22"/>
  <c r="AI54" i="22"/>
  <c r="AI53" i="22"/>
  <c r="AI52" i="22"/>
  <c r="AI51" i="22"/>
  <c r="AI50" i="22"/>
  <c r="AI49" i="22"/>
  <c r="AI48" i="22"/>
  <c r="AI47" i="22"/>
  <c r="AI46" i="22"/>
  <c r="AI45" i="22"/>
  <c r="AI44" i="22"/>
  <c r="AI43" i="22"/>
  <c r="AI42" i="22"/>
  <c r="AI41" i="22"/>
  <c r="AI40" i="22"/>
  <c r="AI39" i="22"/>
  <c r="AI38" i="22"/>
  <c r="AI37" i="22"/>
  <c r="AI36" i="22"/>
  <c r="AI35" i="22"/>
  <c r="AI34" i="22"/>
  <c r="AI33" i="22"/>
  <c r="AI32" i="22"/>
  <c r="AI31" i="22"/>
  <c r="AI30" i="22"/>
  <c r="AI29" i="22"/>
  <c r="AI28" i="22"/>
  <c r="AI27" i="22"/>
  <c r="AI26" i="22"/>
  <c r="AI25" i="22"/>
  <c r="AI24" i="22"/>
  <c r="AI23" i="22"/>
  <c r="AI22" i="22"/>
  <c r="AI21" i="22"/>
  <c r="AI20" i="22"/>
  <c r="AI19" i="22"/>
  <c r="AI18" i="22"/>
  <c r="AI17" i="22"/>
  <c r="AI16" i="22"/>
  <c r="AI15" i="22"/>
  <c r="AI14" i="22"/>
  <c r="AI13" i="22"/>
  <c r="AI12" i="22"/>
  <c r="AI11" i="22"/>
  <c r="AI10" i="22"/>
  <c r="AI9" i="22"/>
  <c r="AI8" i="22"/>
  <c r="AI7" i="22"/>
  <c r="AI6" i="22"/>
  <c r="AI5" i="22"/>
  <c r="AH63" i="22"/>
  <c r="AH62" i="22"/>
  <c r="AH61" i="22"/>
  <c r="AH60" i="22"/>
  <c r="AH59" i="22"/>
  <c r="AH58" i="22"/>
  <c r="AH57" i="22"/>
  <c r="AH56" i="22"/>
  <c r="AH55" i="22"/>
  <c r="AH54" i="22"/>
  <c r="AH53" i="22"/>
  <c r="AH52" i="22"/>
  <c r="AH51" i="22"/>
  <c r="AH50" i="22"/>
  <c r="AH49" i="22"/>
  <c r="AH48" i="22"/>
  <c r="AH47" i="22"/>
  <c r="AH46" i="22"/>
  <c r="AH45" i="22"/>
  <c r="AH44" i="22"/>
  <c r="AH43" i="22"/>
  <c r="AH42" i="22"/>
  <c r="AH41" i="22"/>
  <c r="AH40" i="22"/>
  <c r="AH39" i="22"/>
  <c r="AH38" i="22"/>
  <c r="AH37" i="22"/>
  <c r="AH36" i="22"/>
  <c r="AH35" i="22"/>
  <c r="AH34" i="22"/>
  <c r="AH33" i="22"/>
  <c r="AH32" i="22"/>
  <c r="AH31" i="22"/>
  <c r="AH30" i="22"/>
  <c r="AH29" i="22"/>
  <c r="AH28" i="22"/>
  <c r="AH27" i="22"/>
  <c r="AH26" i="22"/>
  <c r="AH25" i="22"/>
  <c r="AH24" i="22"/>
  <c r="AH23" i="22"/>
  <c r="AH22" i="22"/>
  <c r="AH21" i="22"/>
  <c r="AH20" i="22"/>
  <c r="AH19" i="22"/>
  <c r="AH18" i="22"/>
  <c r="AH17" i="22"/>
  <c r="AH16" i="22"/>
  <c r="AH15" i="22"/>
  <c r="AH14" i="22"/>
  <c r="AH13" i="22"/>
  <c r="AH12" i="22"/>
  <c r="AH11" i="22"/>
  <c r="AH10" i="22"/>
  <c r="AH9" i="22"/>
  <c r="AH8" i="22"/>
  <c r="AH7" i="22"/>
  <c r="AH6" i="22"/>
  <c r="AH5" i="22"/>
  <c r="AG62" i="22"/>
  <c r="AG61" i="22"/>
  <c r="AG60" i="22"/>
  <c r="AG59" i="22"/>
  <c r="AG58" i="22"/>
  <c r="AG57" i="22"/>
  <c r="AG56" i="22"/>
  <c r="AG55" i="22"/>
  <c r="AG54" i="22"/>
  <c r="AG53" i="22"/>
  <c r="AG52" i="22"/>
  <c r="AG51" i="22"/>
  <c r="AG50" i="22"/>
  <c r="AG49" i="22"/>
  <c r="AG48" i="22"/>
  <c r="AG47" i="22"/>
  <c r="AG46" i="22"/>
  <c r="AG45" i="22"/>
  <c r="AG44" i="22"/>
  <c r="AG43" i="22"/>
  <c r="AG42" i="22"/>
  <c r="AG41" i="22"/>
  <c r="AG40" i="22"/>
  <c r="AG39" i="22"/>
  <c r="AG38" i="22"/>
  <c r="AG37" i="22"/>
  <c r="AG36" i="22"/>
  <c r="AG35" i="22"/>
  <c r="AG34" i="22"/>
  <c r="AG33" i="22"/>
  <c r="AG32" i="22"/>
  <c r="AG31" i="22"/>
  <c r="AG30" i="22"/>
  <c r="AG29" i="22"/>
  <c r="AG28" i="22"/>
  <c r="AG27" i="22"/>
  <c r="AG26" i="22"/>
  <c r="AG25" i="22"/>
  <c r="AG24" i="22"/>
  <c r="AG23" i="22"/>
  <c r="AG22" i="22"/>
  <c r="AG21" i="22"/>
  <c r="AG20" i="22"/>
  <c r="AG19" i="22"/>
  <c r="AG18" i="22"/>
  <c r="AG17" i="22"/>
  <c r="AG16" i="22"/>
  <c r="AG15" i="22"/>
  <c r="AG14" i="22"/>
  <c r="AG13" i="22"/>
  <c r="AG12" i="22"/>
  <c r="AG11" i="22"/>
  <c r="AG10" i="22"/>
  <c r="AG9" i="22"/>
  <c r="AG8" i="22"/>
  <c r="AG7" i="22"/>
  <c r="AG6" i="22"/>
  <c r="AG5" i="22"/>
  <c r="AF62" i="22"/>
  <c r="AF61" i="22"/>
  <c r="AF60" i="22"/>
  <c r="AF59" i="22"/>
  <c r="AF58" i="22"/>
  <c r="AF57" i="22"/>
  <c r="AF56" i="22"/>
  <c r="AF55" i="22"/>
  <c r="AF54" i="22"/>
  <c r="AF53" i="22"/>
  <c r="AF52" i="22"/>
  <c r="AF51" i="22"/>
  <c r="AF50" i="22"/>
  <c r="AF49" i="22"/>
  <c r="AF48" i="22"/>
  <c r="AF47" i="22"/>
  <c r="AF46" i="22"/>
  <c r="AF45" i="22"/>
  <c r="AF44" i="22"/>
  <c r="AF43" i="22"/>
  <c r="AF42" i="22"/>
  <c r="AF41" i="22"/>
  <c r="AF40" i="22"/>
  <c r="AF39" i="22"/>
  <c r="AF38" i="22"/>
  <c r="AF37" i="22"/>
  <c r="AF36" i="22"/>
  <c r="AF35" i="22"/>
  <c r="AF34" i="22"/>
  <c r="AF33" i="22"/>
  <c r="AF32" i="22"/>
  <c r="AF31" i="22"/>
  <c r="AF30" i="22"/>
  <c r="AF29" i="22"/>
  <c r="AF28" i="22"/>
  <c r="AF27" i="22"/>
  <c r="AF26" i="22"/>
  <c r="AF25" i="22"/>
  <c r="AF24" i="22"/>
  <c r="AF23" i="22"/>
  <c r="AF22" i="22"/>
  <c r="AF21" i="22"/>
  <c r="AF20" i="22"/>
  <c r="AF19" i="22"/>
  <c r="AF18" i="22"/>
  <c r="AF17" i="22"/>
  <c r="AF16" i="22"/>
  <c r="AF15" i="22"/>
  <c r="AF14" i="22"/>
  <c r="AF13" i="22"/>
  <c r="AF12" i="22"/>
  <c r="AF11" i="22"/>
  <c r="AF10" i="22"/>
  <c r="AF9" i="22"/>
  <c r="AF8" i="22"/>
  <c r="AF7" i="22"/>
  <c r="AF6" i="22"/>
  <c r="AF5" i="22"/>
  <c r="AE63" i="22"/>
  <c r="AE62" i="22"/>
  <c r="AE61" i="22"/>
  <c r="AE60" i="22"/>
  <c r="AE59" i="22"/>
  <c r="AE58" i="22"/>
  <c r="AE57" i="22"/>
  <c r="AE56" i="22"/>
  <c r="AE55" i="22"/>
  <c r="AE54" i="22"/>
  <c r="AE53" i="22"/>
  <c r="AE52" i="22"/>
  <c r="AE51" i="22"/>
  <c r="AE50" i="22"/>
  <c r="AE49" i="22"/>
  <c r="AE48" i="22"/>
  <c r="AE47" i="22"/>
  <c r="AE46" i="22"/>
  <c r="AE45" i="22"/>
  <c r="AE44" i="22"/>
  <c r="AE43" i="22"/>
  <c r="AE42" i="22"/>
  <c r="AE41" i="22"/>
  <c r="AE40" i="22"/>
  <c r="AE39" i="22"/>
  <c r="AE38" i="22"/>
  <c r="AE37" i="22"/>
  <c r="AE36" i="22"/>
  <c r="AE35" i="22"/>
  <c r="AE34" i="22"/>
  <c r="AE33" i="22"/>
  <c r="AE32" i="22"/>
  <c r="AE31" i="22"/>
  <c r="AE30" i="22"/>
  <c r="AE29" i="22"/>
  <c r="AE28" i="22"/>
  <c r="AE27" i="22"/>
  <c r="AE26" i="22"/>
  <c r="AE25" i="22"/>
  <c r="AE24" i="22"/>
  <c r="AE23" i="22"/>
  <c r="AE22" i="22"/>
  <c r="AE21" i="22"/>
  <c r="AE20" i="22"/>
  <c r="AE19" i="22"/>
  <c r="AE18" i="22"/>
  <c r="AE17" i="22"/>
  <c r="AE16" i="22"/>
  <c r="AE15" i="22"/>
  <c r="AE14" i="22"/>
  <c r="AE13" i="22"/>
  <c r="AE12" i="22"/>
  <c r="AE11" i="22"/>
  <c r="AE10" i="22"/>
  <c r="AE9" i="22"/>
  <c r="AE8" i="22"/>
  <c r="AE7" i="22"/>
  <c r="AE6" i="22"/>
  <c r="AE5" i="22"/>
  <c r="AD62" i="22"/>
  <c r="AD61" i="22"/>
  <c r="AD60" i="22"/>
  <c r="AD59" i="22"/>
  <c r="AD58" i="22"/>
  <c r="AD57" i="22"/>
  <c r="AD56" i="22"/>
  <c r="AD55" i="22"/>
  <c r="AD54" i="22"/>
  <c r="AD53" i="22"/>
  <c r="AD52" i="22"/>
  <c r="AD51" i="22"/>
  <c r="AD50" i="22"/>
  <c r="AD49" i="22"/>
  <c r="AD48" i="22"/>
  <c r="AD47" i="22"/>
  <c r="AD46" i="22"/>
  <c r="AD45" i="22"/>
  <c r="AD44" i="22"/>
  <c r="AD43" i="22"/>
  <c r="AD42" i="22"/>
  <c r="AD41" i="22"/>
  <c r="AD40" i="22"/>
  <c r="AD39" i="22"/>
  <c r="AD38" i="22"/>
  <c r="AD37" i="22"/>
  <c r="AD36" i="22"/>
  <c r="AD35" i="22"/>
  <c r="AD34" i="22"/>
  <c r="AD33" i="22"/>
  <c r="AD32" i="22"/>
  <c r="AD31" i="22"/>
  <c r="AD30" i="22"/>
  <c r="AD29" i="22"/>
  <c r="AD28" i="22"/>
  <c r="AD27" i="22"/>
  <c r="AD26" i="22"/>
  <c r="AD25" i="22"/>
  <c r="AD24" i="22"/>
  <c r="AD23" i="22"/>
  <c r="AD22" i="22"/>
  <c r="AD21" i="22"/>
  <c r="AD20" i="22"/>
  <c r="AD19" i="22"/>
  <c r="AD18" i="22"/>
  <c r="AD17" i="22"/>
  <c r="AD16" i="22"/>
  <c r="AD15" i="22"/>
  <c r="AD14" i="22"/>
  <c r="AD13" i="22"/>
  <c r="AD12" i="22"/>
  <c r="AD11" i="22"/>
  <c r="AD10" i="22"/>
  <c r="AD9" i="22"/>
  <c r="AD8" i="22"/>
  <c r="AD7" i="22"/>
  <c r="AD6" i="22"/>
  <c r="AD5" i="22"/>
  <c r="AC63" i="22"/>
  <c r="AB63" i="22"/>
  <c r="AB62" i="22"/>
  <c r="AB61" i="22"/>
  <c r="AB60" i="22"/>
  <c r="AB59" i="22"/>
  <c r="AB58" i="22"/>
  <c r="AB57" i="22"/>
  <c r="AB56" i="22"/>
  <c r="AB55" i="22"/>
  <c r="AB54" i="22"/>
  <c r="AB53" i="22"/>
  <c r="AB52" i="22"/>
  <c r="AB51" i="22"/>
  <c r="AB50" i="22"/>
  <c r="AB49" i="22"/>
  <c r="AB48" i="22"/>
  <c r="AB47" i="22"/>
  <c r="AB46" i="22"/>
  <c r="AB45" i="22"/>
  <c r="AB44" i="22"/>
  <c r="AB43" i="22"/>
  <c r="AB42" i="22"/>
  <c r="AB41" i="22"/>
  <c r="AB40" i="22"/>
  <c r="AB39" i="22"/>
  <c r="AB38" i="22"/>
  <c r="AB37" i="22"/>
  <c r="AB36" i="22"/>
  <c r="AB35" i="22"/>
  <c r="AB34" i="22"/>
  <c r="AB33" i="22"/>
  <c r="AB32" i="22"/>
  <c r="AB31" i="22"/>
  <c r="AB30" i="22"/>
  <c r="AB29" i="22"/>
  <c r="AB28" i="22"/>
  <c r="AB27" i="22"/>
  <c r="AB26" i="22"/>
  <c r="AB25" i="22"/>
  <c r="AB24" i="22"/>
  <c r="AB23" i="22"/>
  <c r="AB22" i="22"/>
  <c r="AB21" i="22"/>
  <c r="AB20" i="22"/>
  <c r="AB19" i="22"/>
  <c r="AB18" i="22"/>
  <c r="AB17" i="22"/>
  <c r="AB16" i="22"/>
  <c r="AB15" i="22"/>
  <c r="AB14" i="22"/>
  <c r="AB13" i="22"/>
  <c r="AB12" i="22"/>
  <c r="AB11" i="22"/>
  <c r="AB10" i="22"/>
  <c r="AB9" i="22"/>
  <c r="AB8" i="22"/>
  <c r="AB7" i="22"/>
  <c r="AB6" i="22"/>
  <c r="AB5" i="22"/>
  <c r="AA63" i="22"/>
  <c r="AA62" i="22"/>
  <c r="AA61" i="22"/>
  <c r="AA60" i="22"/>
  <c r="AA59" i="22"/>
  <c r="AA58" i="22"/>
  <c r="AA57" i="22"/>
  <c r="AA56" i="22"/>
  <c r="AA55" i="22"/>
  <c r="AA54" i="22"/>
  <c r="AA53" i="22"/>
  <c r="AA52" i="22"/>
  <c r="AA51" i="22"/>
  <c r="AA50" i="22"/>
  <c r="AA49" i="22"/>
  <c r="AA48" i="22"/>
  <c r="AA47" i="22"/>
  <c r="AA46" i="22"/>
  <c r="AA45" i="22"/>
  <c r="AA44" i="22"/>
  <c r="AA43" i="22"/>
  <c r="AA42" i="22"/>
  <c r="AA41" i="22"/>
  <c r="AA40" i="22"/>
  <c r="AA39" i="22"/>
  <c r="AA38" i="22"/>
  <c r="AA37" i="22"/>
  <c r="AA36" i="22"/>
  <c r="AA35" i="22"/>
  <c r="AA34" i="22"/>
  <c r="AA33" i="22"/>
  <c r="AA32" i="22"/>
  <c r="AA31" i="22"/>
  <c r="AA30" i="22"/>
  <c r="AA29" i="22"/>
  <c r="AA28" i="22"/>
  <c r="AA27" i="22"/>
  <c r="AA26" i="22"/>
  <c r="AA25" i="22"/>
  <c r="AA24" i="22"/>
  <c r="AA23" i="22"/>
  <c r="AA22" i="22"/>
  <c r="AA21" i="22"/>
  <c r="AA20" i="22"/>
  <c r="AA19" i="22"/>
  <c r="AA18" i="22"/>
  <c r="AA17" i="22"/>
  <c r="AA16" i="22"/>
  <c r="AA15" i="22"/>
  <c r="AA14" i="22"/>
  <c r="AA13" i="22"/>
  <c r="AA12" i="22"/>
  <c r="AA11" i="22"/>
  <c r="AA10" i="22"/>
  <c r="AA9" i="22"/>
  <c r="AA8" i="22"/>
  <c r="AA7" i="22"/>
  <c r="AA6" i="22"/>
  <c r="AA5" i="22"/>
  <c r="Z63" i="22"/>
  <c r="Y63" i="22"/>
  <c r="Y62" i="22"/>
  <c r="Y61" i="22"/>
  <c r="Y60" i="22"/>
  <c r="Y59" i="22"/>
  <c r="Y58" i="22"/>
  <c r="Y57" i="22"/>
  <c r="Y56" i="22"/>
  <c r="Y55" i="22"/>
  <c r="Y54" i="22"/>
  <c r="Y53" i="22"/>
  <c r="Y52" i="22"/>
  <c r="Y51" i="22"/>
  <c r="Y50" i="22"/>
  <c r="Y49" i="22"/>
  <c r="Y48" i="22"/>
  <c r="Y47" i="22"/>
  <c r="Y46" i="22"/>
  <c r="Y45" i="22"/>
  <c r="Y44" i="22"/>
  <c r="Y43" i="22"/>
  <c r="Y42" i="22"/>
  <c r="Y41" i="22"/>
  <c r="Y40" i="22"/>
  <c r="Y39" i="22"/>
  <c r="Y38" i="22"/>
  <c r="Y37" i="22"/>
  <c r="Y36" i="22"/>
  <c r="Y35" i="22"/>
  <c r="Y34" i="22"/>
  <c r="Y33" i="22"/>
  <c r="Y32" i="22"/>
  <c r="Y31" i="22"/>
  <c r="Y30" i="22"/>
  <c r="Y29" i="22"/>
  <c r="Y28" i="22"/>
  <c r="Y27" i="22"/>
  <c r="Y26" i="22"/>
  <c r="Y25" i="22"/>
  <c r="Y24" i="22"/>
  <c r="Y23" i="22"/>
  <c r="Y22" i="22"/>
  <c r="Y21" i="22"/>
  <c r="Y20" i="22"/>
  <c r="Y19" i="22"/>
  <c r="Y18" i="22"/>
  <c r="Y17" i="22"/>
  <c r="Y16" i="22"/>
  <c r="Y15" i="22"/>
  <c r="Y14" i="22"/>
  <c r="Y13" i="22"/>
  <c r="Y12" i="22"/>
  <c r="Y11" i="22"/>
  <c r="Y10" i="22"/>
  <c r="Y9" i="22"/>
  <c r="Y8" i="22"/>
  <c r="Y7" i="22"/>
  <c r="Y6" i="22"/>
  <c r="Y5" i="22"/>
  <c r="X63" i="22"/>
  <c r="X62" i="22"/>
  <c r="X61" i="22"/>
  <c r="X60" i="22"/>
  <c r="X59" i="22"/>
  <c r="X58" i="22"/>
  <c r="X57" i="22"/>
  <c r="X56" i="22"/>
  <c r="X55" i="22"/>
  <c r="X54" i="22"/>
  <c r="X53" i="22"/>
  <c r="X52" i="22"/>
  <c r="X51" i="22"/>
  <c r="X50" i="22"/>
  <c r="X49" i="22"/>
  <c r="X48" i="22"/>
  <c r="X47" i="22"/>
  <c r="X46" i="22"/>
  <c r="X45" i="22"/>
  <c r="X44" i="22"/>
  <c r="X43" i="22"/>
  <c r="X42" i="22"/>
  <c r="X41" i="22"/>
  <c r="X40" i="22"/>
  <c r="X39" i="22"/>
  <c r="X38" i="22"/>
  <c r="X37" i="22"/>
  <c r="X36" i="22"/>
  <c r="X35" i="22"/>
  <c r="X34" i="22"/>
  <c r="X33" i="22"/>
  <c r="X32" i="22"/>
  <c r="X31" i="22"/>
  <c r="X30" i="22"/>
  <c r="X29" i="22"/>
  <c r="X28" i="22"/>
  <c r="X27" i="22"/>
  <c r="X26" i="22"/>
  <c r="X25" i="22"/>
  <c r="X24" i="22"/>
  <c r="X23" i="22"/>
  <c r="X22" i="22"/>
  <c r="X21" i="22"/>
  <c r="X20" i="22"/>
  <c r="X19" i="22"/>
  <c r="X18" i="22"/>
  <c r="X17" i="22"/>
  <c r="X16" i="22"/>
  <c r="X15" i="22"/>
  <c r="X14" i="22"/>
  <c r="X13" i="22"/>
  <c r="X12" i="22"/>
  <c r="X11" i="22"/>
  <c r="X10" i="22"/>
  <c r="X9" i="22"/>
  <c r="X8" i="22"/>
  <c r="X7" i="22"/>
  <c r="X6" i="22"/>
  <c r="X5" i="22"/>
  <c r="AT63" i="21"/>
  <c r="AT62" i="21"/>
  <c r="AT61" i="21"/>
  <c r="AT60" i="21"/>
  <c r="AT59" i="21"/>
  <c r="AT58" i="21"/>
  <c r="AT57" i="21"/>
  <c r="AT56" i="21"/>
  <c r="AT55" i="21"/>
  <c r="AT54" i="21"/>
  <c r="AT53" i="21"/>
  <c r="AT52" i="21"/>
  <c r="AT51" i="21"/>
  <c r="AT50" i="21"/>
  <c r="AT49" i="21"/>
  <c r="AT48" i="21"/>
  <c r="AT47" i="21"/>
  <c r="AT46" i="21"/>
  <c r="AT45" i="21"/>
  <c r="AT44" i="21"/>
  <c r="AT43" i="21"/>
  <c r="AT42" i="21"/>
  <c r="AT41" i="21"/>
  <c r="AT40" i="21"/>
  <c r="AT39" i="21"/>
  <c r="AT38" i="21"/>
  <c r="AT37" i="21"/>
  <c r="AT36" i="21"/>
  <c r="AT35" i="21"/>
  <c r="AT34" i="21"/>
  <c r="AT33" i="21"/>
  <c r="AT32" i="21"/>
  <c r="AT31" i="21"/>
  <c r="AT30" i="21"/>
  <c r="AT29" i="21"/>
  <c r="AT28" i="21"/>
  <c r="AT27" i="21"/>
  <c r="AT26" i="21"/>
  <c r="AT25" i="21"/>
  <c r="AT24" i="21"/>
  <c r="AT23" i="21"/>
  <c r="AT22" i="21"/>
  <c r="AT21" i="21"/>
  <c r="AT20" i="21"/>
  <c r="AT19" i="21"/>
  <c r="AT18" i="21"/>
  <c r="AT17" i="21"/>
  <c r="AT16" i="21"/>
  <c r="AT15" i="21"/>
  <c r="AT14" i="21"/>
  <c r="AT13" i="21"/>
  <c r="AT12" i="21"/>
  <c r="AT11" i="21"/>
  <c r="AT10" i="21"/>
  <c r="AT9" i="21"/>
  <c r="AT8" i="21"/>
  <c r="AT7" i="21"/>
  <c r="AT6" i="21"/>
  <c r="AT5" i="21"/>
  <c r="AS63" i="21"/>
  <c r="AS62" i="21"/>
  <c r="AS61" i="21"/>
  <c r="AS60" i="21"/>
  <c r="AS59" i="21"/>
  <c r="AS58" i="21"/>
  <c r="AS57" i="21"/>
  <c r="AS56" i="21"/>
  <c r="AS55" i="21"/>
  <c r="AS54" i="21"/>
  <c r="AS53" i="21"/>
  <c r="AS52" i="21"/>
  <c r="AS51" i="21"/>
  <c r="AS50" i="21"/>
  <c r="AS49" i="21"/>
  <c r="AS48" i="21"/>
  <c r="AS47" i="21"/>
  <c r="AS46" i="21"/>
  <c r="AS45" i="21"/>
  <c r="AS44" i="21"/>
  <c r="AS43" i="21"/>
  <c r="AS42" i="21"/>
  <c r="AS41" i="21"/>
  <c r="AS40" i="21"/>
  <c r="AS39" i="21"/>
  <c r="AS38" i="21"/>
  <c r="AS37" i="21"/>
  <c r="AS36" i="21"/>
  <c r="AS35" i="21"/>
  <c r="AS34" i="21"/>
  <c r="AS33" i="21"/>
  <c r="AS32" i="21"/>
  <c r="AS31" i="21"/>
  <c r="AS30" i="21"/>
  <c r="AS29" i="21"/>
  <c r="AS28" i="21"/>
  <c r="AS27" i="21"/>
  <c r="AS26" i="21"/>
  <c r="AS25" i="21"/>
  <c r="AS24" i="21"/>
  <c r="AS23" i="21"/>
  <c r="AS22" i="21"/>
  <c r="AS21" i="21"/>
  <c r="AS20" i="21"/>
  <c r="AS19" i="21"/>
  <c r="AS18" i="21"/>
  <c r="AS17" i="21"/>
  <c r="AS16" i="21"/>
  <c r="AS15" i="21"/>
  <c r="AS14" i="21"/>
  <c r="AS13" i="21"/>
  <c r="AS12" i="21"/>
  <c r="AS11" i="21"/>
  <c r="AS10" i="21"/>
  <c r="AS9" i="21"/>
  <c r="AS8" i="21"/>
  <c r="AS7" i="21"/>
  <c r="AS6" i="21"/>
  <c r="AS5" i="21"/>
  <c r="AR63" i="21"/>
  <c r="AR62" i="21"/>
  <c r="AR61" i="21"/>
  <c r="AR60" i="21"/>
  <c r="AR59" i="21"/>
  <c r="AR58" i="21"/>
  <c r="AR57" i="21"/>
  <c r="AR56" i="21"/>
  <c r="AR55" i="21"/>
  <c r="AR54" i="21"/>
  <c r="AR53" i="21"/>
  <c r="AR52" i="21"/>
  <c r="AR51" i="21"/>
  <c r="AR50" i="21"/>
  <c r="AR49" i="21"/>
  <c r="AR48" i="21"/>
  <c r="AR47" i="21"/>
  <c r="AR46" i="21"/>
  <c r="AR45" i="21"/>
  <c r="AR44" i="21"/>
  <c r="AR43" i="21"/>
  <c r="AR42" i="21"/>
  <c r="AR41" i="21"/>
  <c r="AR40" i="21"/>
  <c r="AR39" i="21"/>
  <c r="AR38" i="21"/>
  <c r="AR37" i="21"/>
  <c r="AR36" i="21"/>
  <c r="AR35" i="21"/>
  <c r="AR34" i="21"/>
  <c r="AR33" i="21"/>
  <c r="AR32" i="21"/>
  <c r="AR31" i="21"/>
  <c r="AR30" i="21"/>
  <c r="AR29" i="21"/>
  <c r="AR28" i="21"/>
  <c r="AR27" i="21"/>
  <c r="AR26" i="21"/>
  <c r="AR25" i="21"/>
  <c r="AR24" i="21"/>
  <c r="AR23" i="21"/>
  <c r="AR22" i="21"/>
  <c r="AR21" i="21"/>
  <c r="AR20" i="21"/>
  <c r="AR19" i="21"/>
  <c r="AR18" i="21"/>
  <c r="AR17" i="21"/>
  <c r="AR16" i="21"/>
  <c r="AR15" i="21"/>
  <c r="AR14" i="21"/>
  <c r="AR13" i="21"/>
  <c r="AR12" i="21"/>
  <c r="AR11" i="21"/>
  <c r="AR10" i="21"/>
  <c r="AR9" i="21"/>
  <c r="AR8" i="21"/>
  <c r="AR7" i="21"/>
  <c r="AR6" i="21"/>
  <c r="AR5" i="21"/>
  <c r="AP63" i="21"/>
  <c r="AP62" i="21"/>
  <c r="AP61" i="21"/>
  <c r="AP60" i="21"/>
  <c r="AP59" i="21"/>
  <c r="AP58" i="21"/>
  <c r="AP57" i="21"/>
  <c r="AP56" i="21"/>
  <c r="AP55" i="21"/>
  <c r="AP54" i="21"/>
  <c r="AP53" i="21"/>
  <c r="AP52" i="21"/>
  <c r="AP51" i="21"/>
  <c r="AP50" i="21"/>
  <c r="AP49" i="21"/>
  <c r="AP48" i="21"/>
  <c r="AP47" i="21"/>
  <c r="AP46" i="21"/>
  <c r="AP45" i="21"/>
  <c r="AP44" i="21"/>
  <c r="AP43" i="21"/>
  <c r="AP42" i="21"/>
  <c r="AP41" i="21"/>
  <c r="AP40" i="21"/>
  <c r="AP39" i="21"/>
  <c r="AP38" i="21"/>
  <c r="AP37" i="21"/>
  <c r="AP36" i="21"/>
  <c r="AP35" i="21"/>
  <c r="AP34" i="21"/>
  <c r="AP33" i="21"/>
  <c r="AP32" i="21"/>
  <c r="AP31" i="21"/>
  <c r="AP30" i="21"/>
  <c r="AP29" i="21"/>
  <c r="AP28" i="21"/>
  <c r="AP27" i="21"/>
  <c r="AP26" i="21"/>
  <c r="AP25" i="21"/>
  <c r="AP24" i="21"/>
  <c r="AP23" i="21"/>
  <c r="AP22" i="21"/>
  <c r="AP21" i="21"/>
  <c r="AP20" i="21"/>
  <c r="AP19" i="21"/>
  <c r="AP18" i="21"/>
  <c r="AP17" i="21"/>
  <c r="AP16" i="21"/>
  <c r="AP15" i="21"/>
  <c r="AP14" i="21"/>
  <c r="AP13" i="21"/>
  <c r="AP12" i="21"/>
  <c r="AP11" i="21"/>
  <c r="AP10" i="21"/>
  <c r="AP9" i="21"/>
  <c r="AP8" i="21"/>
  <c r="AP7" i="21"/>
  <c r="AP6" i="21"/>
  <c r="AP5" i="21"/>
  <c r="AO63" i="21"/>
  <c r="AO62" i="21"/>
  <c r="AO61" i="21"/>
  <c r="AO60" i="21"/>
  <c r="AO59" i="21"/>
  <c r="AO58" i="21"/>
  <c r="AO57" i="21"/>
  <c r="AO56" i="21"/>
  <c r="AO55" i="21"/>
  <c r="AO54" i="21"/>
  <c r="AO53" i="21"/>
  <c r="AO52" i="21"/>
  <c r="AO51" i="21"/>
  <c r="AO50" i="21"/>
  <c r="AO49" i="21"/>
  <c r="AO48" i="21"/>
  <c r="AO47" i="21"/>
  <c r="AO46" i="21"/>
  <c r="AO45" i="21"/>
  <c r="AO44" i="21"/>
  <c r="AO43" i="21"/>
  <c r="AO42" i="21"/>
  <c r="AO41" i="21"/>
  <c r="AO40" i="21"/>
  <c r="AO39" i="21"/>
  <c r="AO38" i="21"/>
  <c r="AO37" i="21"/>
  <c r="AO36" i="21"/>
  <c r="AO35" i="21"/>
  <c r="AO34" i="21"/>
  <c r="AO33" i="21"/>
  <c r="AO32" i="21"/>
  <c r="AO31" i="21"/>
  <c r="AO30" i="21"/>
  <c r="AO29" i="21"/>
  <c r="AO28" i="21"/>
  <c r="AO27" i="21"/>
  <c r="AO26" i="21"/>
  <c r="AO25" i="21"/>
  <c r="AO24" i="21"/>
  <c r="AO23" i="21"/>
  <c r="AO22" i="21"/>
  <c r="AO21" i="21"/>
  <c r="AO20" i="21"/>
  <c r="AO19" i="21"/>
  <c r="AO18" i="21"/>
  <c r="AO17" i="21"/>
  <c r="AO16" i="21"/>
  <c r="AO15" i="21"/>
  <c r="AO14" i="21"/>
  <c r="AO13" i="21"/>
  <c r="AO12" i="21"/>
  <c r="AO11" i="21"/>
  <c r="AO10" i="21"/>
  <c r="AO9" i="21"/>
  <c r="AO8" i="21"/>
  <c r="AO7" i="21"/>
  <c r="AO6" i="21"/>
  <c r="AO5" i="21"/>
  <c r="AN62" i="21"/>
  <c r="AN61" i="21"/>
  <c r="AN60" i="21"/>
  <c r="AN59" i="21"/>
  <c r="AN58" i="21"/>
  <c r="AN57" i="21"/>
  <c r="AN56" i="21"/>
  <c r="AN55" i="21"/>
  <c r="AN54" i="21"/>
  <c r="AN53" i="21"/>
  <c r="AN52" i="21"/>
  <c r="AN51" i="21"/>
  <c r="AN50" i="21"/>
  <c r="AN49" i="21"/>
  <c r="AN48" i="21"/>
  <c r="AN47" i="21"/>
  <c r="AN46" i="21"/>
  <c r="AN45" i="21"/>
  <c r="AN44" i="21"/>
  <c r="AN43" i="21"/>
  <c r="AN42" i="21"/>
  <c r="AN41" i="21"/>
  <c r="AN40" i="21"/>
  <c r="AN39" i="21"/>
  <c r="AN38" i="21"/>
  <c r="AN37" i="21"/>
  <c r="AN36" i="21"/>
  <c r="AN35" i="21"/>
  <c r="AN34" i="21"/>
  <c r="AN33" i="21"/>
  <c r="AN32" i="21"/>
  <c r="AN31" i="21"/>
  <c r="AN30" i="21"/>
  <c r="AN29" i="21"/>
  <c r="AN28" i="21"/>
  <c r="AN27" i="21"/>
  <c r="AN26" i="21"/>
  <c r="AN25" i="21"/>
  <c r="AN24" i="21"/>
  <c r="AN23" i="21"/>
  <c r="AN22" i="21"/>
  <c r="AN21" i="21"/>
  <c r="AN20" i="21"/>
  <c r="AN19" i="21"/>
  <c r="AN18" i="21"/>
  <c r="AN17" i="21"/>
  <c r="AN16" i="21"/>
  <c r="AN15" i="21"/>
  <c r="AN14" i="21"/>
  <c r="AN13" i="21"/>
  <c r="AN12" i="21"/>
  <c r="AN11" i="21"/>
  <c r="AN10" i="21"/>
  <c r="AN9" i="21"/>
  <c r="AN8" i="21"/>
  <c r="AN7" i="21"/>
  <c r="AN6" i="21"/>
  <c r="AN5" i="21"/>
  <c r="AM62" i="21"/>
  <c r="AM61" i="21"/>
  <c r="AM60" i="21"/>
  <c r="AM59" i="21"/>
  <c r="AM58" i="21"/>
  <c r="AM57" i="21"/>
  <c r="AM56" i="21"/>
  <c r="AM55" i="21"/>
  <c r="AM54" i="21"/>
  <c r="AM53" i="21"/>
  <c r="AM52" i="21"/>
  <c r="AM51" i="21"/>
  <c r="AM50" i="21"/>
  <c r="AM49" i="21"/>
  <c r="AM48" i="21"/>
  <c r="AM47" i="21"/>
  <c r="AM46" i="21"/>
  <c r="AM45" i="21"/>
  <c r="AM44" i="21"/>
  <c r="AM43" i="21"/>
  <c r="AM42" i="21"/>
  <c r="AM41" i="21"/>
  <c r="AM40" i="21"/>
  <c r="AM39" i="21"/>
  <c r="AM38" i="21"/>
  <c r="AM37" i="21"/>
  <c r="AM36" i="21"/>
  <c r="AM35" i="21"/>
  <c r="AM34" i="21"/>
  <c r="AM33" i="21"/>
  <c r="AM32" i="21"/>
  <c r="AM31" i="21"/>
  <c r="AM30" i="21"/>
  <c r="AM29" i="21"/>
  <c r="AM28" i="21"/>
  <c r="AM27" i="21"/>
  <c r="AM26" i="21"/>
  <c r="AM25" i="21"/>
  <c r="AM24" i="21"/>
  <c r="AM23" i="21"/>
  <c r="AM22" i="21"/>
  <c r="AM21" i="21"/>
  <c r="AM20" i="21"/>
  <c r="AM19" i="21"/>
  <c r="AM18" i="21"/>
  <c r="AM17" i="21"/>
  <c r="AM16" i="21"/>
  <c r="AM15" i="21"/>
  <c r="AM14" i="21"/>
  <c r="AM13" i="21"/>
  <c r="AM12" i="21"/>
  <c r="AM11" i="21"/>
  <c r="AM10" i="21"/>
  <c r="AM9" i="21"/>
  <c r="AM8" i="21"/>
  <c r="AM7" i="21"/>
  <c r="AM6" i="21"/>
  <c r="AM5" i="21"/>
  <c r="AL63" i="21"/>
  <c r="AL62" i="21"/>
  <c r="AL61" i="21"/>
  <c r="AL60" i="21"/>
  <c r="AL59" i="21"/>
  <c r="AL58" i="21"/>
  <c r="AL57" i="21"/>
  <c r="AL56" i="21"/>
  <c r="AL55" i="21"/>
  <c r="AL54" i="21"/>
  <c r="AL53" i="21"/>
  <c r="AL52" i="21"/>
  <c r="AL51" i="21"/>
  <c r="AL50" i="21"/>
  <c r="AL49" i="21"/>
  <c r="AL48" i="21"/>
  <c r="AL47" i="21"/>
  <c r="AL46" i="21"/>
  <c r="AL45" i="21"/>
  <c r="AL44" i="21"/>
  <c r="AL43" i="21"/>
  <c r="AL42" i="21"/>
  <c r="AL41" i="21"/>
  <c r="AL40" i="21"/>
  <c r="AL39" i="21"/>
  <c r="AL38" i="21"/>
  <c r="AL37" i="21"/>
  <c r="AL36" i="21"/>
  <c r="AL35" i="21"/>
  <c r="AL34" i="21"/>
  <c r="AL33" i="21"/>
  <c r="AL32" i="21"/>
  <c r="AL31" i="21"/>
  <c r="AL30" i="21"/>
  <c r="AL29" i="21"/>
  <c r="AL28" i="21"/>
  <c r="AL27" i="21"/>
  <c r="AL26" i="21"/>
  <c r="AL25" i="21"/>
  <c r="AL24" i="21"/>
  <c r="AL23" i="21"/>
  <c r="AL22" i="21"/>
  <c r="AL21" i="21"/>
  <c r="AL20" i="21"/>
  <c r="AL19" i="21"/>
  <c r="AL18" i="21"/>
  <c r="AL17" i="21"/>
  <c r="AL16" i="21"/>
  <c r="AL15" i="21"/>
  <c r="AL14" i="21"/>
  <c r="AL13" i="21"/>
  <c r="AL12" i="21"/>
  <c r="AL11" i="21"/>
  <c r="AL10" i="21"/>
  <c r="AL9" i="21"/>
  <c r="AL8" i="21"/>
  <c r="AL7" i="21"/>
  <c r="AL6" i="21"/>
  <c r="AL5" i="21"/>
  <c r="AK62" i="21"/>
  <c r="AK61" i="21"/>
  <c r="AK60" i="21"/>
  <c r="AK59" i="21"/>
  <c r="AK58" i="21"/>
  <c r="AK57" i="21"/>
  <c r="AK56" i="21"/>
  <c r="AK55" i="21"/>
  <c r="AK54" i="21"/>
  <c r="AK53" i="21"/>
  <c r="AK52" i="21"/>
  <c r="AK51" i="21"/>
  <c r="AK50" i="21"/>
  <c r="AK49" i="21"/>
  <c r="AK48" i="21"/>
  <c r="AK47" i="21"/>
  <c r="AK46" i="21"/>
  <c r="AK45" i="21"/>
  <c r="AK44" i="21"/>
  <c r="AK43" i="21"/>
  <c r="AK42" i="21"/>
  <c r="AK41" i="21"/>
  <c r="AK40" i="21"/>
  <c r="AK39" i="21"/>
  <c r="AK38" i="21"/>
  <c r="AK37" i="21"/>
  <c r="AK36" i="21"/>
  <c r="AK35" i="21"/>
  <c r="AK34" i="21"/>
  <c r="AK33" i="21"/>
  <c r="AK32" i="21"/>
  <c r="AK31" i="21"/>
  <c r="AK30" i="21"/>
  <c r="AK29" i="21"/>
  <c r="AK28" i="21"/>
  <c r="AK27" i="21"/>
  <c r="AK26" i="21"/>
  <c r="AK25" i="21"/>
  <c r="AK24" i="21"/>
  <c r="AK23" i="21"/>
  <c r="AK22" i="21"/>
  <c r="AK21" i="21"/>
  <c r="AK20" i="21"/>
  <c r="AK19" i="21"/>
  <c r="AK18" i="21"/>
  <c r="AK17" i="21"/>
  <c r="AK16" i="21"/>
  <c r="AK15" i="21"/>
  <c r="AK14" i="21"/>
  <c r="AK13" i="21"/>
  <c r="AK12" i="21"/>
  <c r="AK11" i="21"/>
  <c r="AK10" i="21"/>
  <c r="AK9" i="21"/>
  <c r="AK8" i="21"/>
  <c r="AK7" i="21"/>
  <c r="AK6" i="21"/>
  <c r="AK5" i="21"/>
  <c r="AJ63" i="21"/>
  <c r="AI63" i="21"/>
  <c r="AI62" i="21"/>
  <c r="AI61" i="21"/>
  <c r="AI60" i="21"/>
  <c r="AI59" i="21"/>
  <c r="AI58" i="21"/>
  <c r="AI57" i="21"/>
  <c r="AI56" i="21"/>
  <c r="AI55" i="21"/>
  <c r="AI54" i="21"/>
  <c r="AI53" i="21"/>
  <c r="AI52" i="21"/>
  <c r="AI51" i="21"/>
  <c r="AI50" i="21"/>
  <c r="AI49" i="21"/>
  <c r="AI48" i="21"/>
  <c r="AI47" i="21"/>
  <c r="AI46" i="21"/>
  <c r="AI45" i="21"/>
  <c r="AI44" i="21"/>
  <c r="AI43" i="21"/>
  <c r="AI42" i="21"/>
  <c r="AI41" i="21"/>
  <c r="AI40" i="21"/>
  <c r="AI39" i="21"/>
  <c r="AI38" i="21"/>
  <c r="AI37" i="21"/>
  <c r="AI36" i="21"/>
  <c r="AI35" i="21"/>
  <c r="AI34" i="21"/>
  <c r="AI33" i="21"/>
  <c r="AI32" i="21"/>
  <c r="AI31" i="21"/>
  <c r="AI30" i="21"/>
  <c r="AI29" i="21"/>
  <c r="AI28" i="21"/>
  <c r="AI27" i="21"/>
  <c r="AI26" i="21"/>
  <c r="AI25" i="21"/>
  <c r="AI24" i="21"/>
  <c r="AI23" i="21"/>
  <c r="AI22" i="21"/>
  <c r="AI21" i="21"/>
  <c r="AI20" i="21"/>
  <c r="AI19" i="21"/>
  <c r="AI18" i="21"/>
  <c r="AI17" i="21"/>
  <c r="AI16" i="21"/>
  <c r="AI15" i="21"/>
  <c r="AI14" i="21"/>
  <c r="AI13" i="21"/>
  <c r="AI12" i="21"/>
  <c r="AI11" i="21"/>
  <c r="AI10" i="21"/>
  <c r="AI9" i="21"/>
  <c r="AI8" i="21"/>
  <c r="AI7" i="21"/>
  <c r="AI6" i="21"/>
  <c r="AI5" i="21"/>
  <c r="AH63" i="21"/>
  <c r="AH62" i="21"/>
  <c r="AH61" i="21"/>
  <c r="AH60" i="21"/>
  <c r="AH59" i="21"/>
  <c r="AH58" i="21"/>
  <c r="AH57" i="21"/>
  <c r="AH56" i="21"/>
  <c r="AH55" i="21"/>
  <c r="AH54" i="21"/>
  <c r="AH53" i="21"/>
  <c r="AH52" i="21"/>
  <c r="AH51" i="21"/>
  <c r="AH50" i="21"/>
  <c r="AH49" i="21"/>
  <c r="AH48" i="21"/>
  <c r="AH47" i="21"/>
  <c r="AH46" i="21"/>
  <c r="AH45" i="21"/>
  <c r="AH44" i="21"/>
  <c r="AH43" i="21"/>
  <c r="AH42" i="21"/>
  <c r="AH41" i="21"/>
  <c r="AH40" i="21"/>
  <c r="AH39" i="21"/>
  <c r="AH38" i="21"/>
  <c r="AH37" i="21"/>
  <c r="AH36" i="21"/>
  <c r="AH35" i="21"/>
  <c r="AH34" i="21"/>
  <c r="AH33" i="21"/>
  <c r="AH32" i="21"/>
  <c r="AH31" i="21"/>
  <c r="AH30" i="21"/>
  <c r="AH29" i="21"/>
  <c r="AH28" i="21"/>
  <c r="AH27" i="21"/>
  <c r="AH26" i="21"/>
  <c r="AH25" i="21"/>
  <c r="AH24" i="21"/>
  <c r="AH23" i="21"/>
  <c r="AH22" i="21"/>
  <c r="AH21" i="21"/>
  <c r="AH20" i="21"/>
  <c r="AH19" i="21"/>
  <c r="AH18" i="21"/>
  <c r="AH17" i="21"/>
  <c r="AH16" i="21"/>
  <c r="AH15" i="21"/>
  <c r="AH14" i="21"/>
  <c r="AH13" i="21"/>
  <c r="AH12" i="21"/>
  <c r="AH11" i="21"/>
  <c r="AH10" i="21"/>
  <c r="AH9" i="21"/>
  <c r="AH8" i="21"/>
  <c r="AH7" i="21"/>
  <c r="AH6" i="21"/>
  <c r="AH5" i="21"/>
  <c r="AG63" i="21"/>
  <c r="AF63" i="21"/>
  <c r="AF62" i="21"/>
  <c r="AF61" i="21"/>
  <c r="AF60" i="21"/>
  <c r="AF59" i="21"/>
  <c r="AF58" i="21"/>
  <c r="AF57" i="21"/>
  <c r="AF56" i="21"/>
  <c r="AF55" i="21"/>
  <c r="AF54" i="21"/>
  <c r="AF53" i="21"/>
  <c r="AF52" i="21"/>
  <c r="AF51" i="21"/>
  <c r="AF50" i="21"/>
  <c r="AF49" i="21"/>
  <c r="AF48" i="21"/>
  <c r="AF47" i="21"/>
  <c r="AF46" i="21"/>
  <c r="AF45" i="21"/>
  <c r="AF44" i="21"/>
  <c r="AF43" i="21"/>
  <c r="AF42" i="21"/>
  <c r="AF41" i="21"/>
  <c r="AF40" i="21"/>
  <c r="AF39" i="21"/>
  <c r="AF38" i="21"/>
  <c r="AF37" i="21"/>
  <c r="AF36" i="21"/>
  <c r="AF35" i="21"/>
  <c r="AF34" i="21"/>
  <c r="AF33" i="21"/>
  <c r="AF32" i="21"/>
  <c r="AF31" i="21"/>
  <c r="AF30" i="21"/>
  <c r="AF29" i="21"/>
  <c r="AF28" i="21"/>
  <c r="AF27" i="21"/>
  <c r="AF26" i="21"/>
  <c r="AF25" i="21"/>
  <c r="AF24" i="21"/>
  <c r="AF23" i="21"/>
  <c r="AF22" i="21"/>
  <c r="AF21" i="21"/>
  <c r="AF20" i="21"/>
  <c r="AF19" i="21"/>
  <c r="AF18" i="21"/>
  <c r="AF17" i="21"/>
  <c r="AF16" i="21"/>
  <c r="AF15" i="21"/>
  <c r="AF14" i="21"/>
  <c r="AF13" i="21"/>
  <c r="AF12" i="21"/>
  <c r="AF11" i="21"/>
  <c r="AF10" i="21"/>
  <c r="AF9" i="21"/>
  <c r="AF8" i="21"/>
  <c r="AF7" i="21"/>
  <c r="AF6" i="21"/>
  <c r="AF5" i="21"/>
  <c r="AE63" i="21"/>
  <c r="AE62" i="21"/>
  <c r="AE61" i="21"/>
  <c r="AE60" i="21"/>
  <c r="AE59" i="21"/>
  <c r="AE58" i="21"/>
  <c r="AE57" i="21"/>
  <c r="AE56" i="21"/>
  <c r="AE55" i="21"/>
  <c r="AE54" i="21"/>
  <c r="AE53" i="21"/>
  <c r="AE52" i="21"/>
  <c r="AE51" i="21"/>
  <c r="AE50" i="21"/>
  <c r="AE49" i="21"/>
  <c r="AE48" i="21"/>
  <c r="AE47" i="21"/>
  <c r="AE46" i="21"/>
  <c r="AE45" i="21"/>
  <c r="AE44" i="21"/>
  <c r="AE43" i="21"/>
  <c r="AE42" i="21"/>
  <c r="AE41" i="21"/>
  <c r="AE40" i="21"/>
  <c r="AE39" i="21"/>
  <c r="AE38" i="21"/>
  <c r="AE37" i="21"/>
  <c r="AE36" i="21"/>
  <c r="AE35" i="21"/>
  <c r="AE34" i="21"/>
  <c r="AE33" i="21"/>
  <c r="AE32" i="21"/>
  <c r="AE31" i="21"/>
  <c r="AE30" i="21"/>
  <c r="AE29" i="21"/>
  <c r="AE28" i="21"/>
  <c r="AE27" i="21"/>
  <c r="AE26" i="21"/>
  <c r="AE25" i="21"/>
  <c r="AE24" i="21"/>
  <c r="AE23" i="21"/>
  <c r="AE22" i="21"/>
  <c r="AE21" i="21"/>
  <c r="AE20" i="21"/>
  <c r="AE19" i="21"/>
  <c r="AE18" i="21"/>
  <c r="AE17" i="21"/>
  <c r="AE16" i="21"/>
  <c r="AE15" i="21"/>
  <c r="AE14" i="21"/>
  <c r="AE13" i="21"/>
  <c r="AE12" i="21"/>
  <c r="AE11" i="21"/>
  <c r="AE10" i="21"/>
  <c r="AE9" i="21"/>
  <c r="AE8" i="21"/>
  <c r="AE7" i="21"/>
  <c r="AE6" i="21"/>
  <c r="AE5" i="21"/>
  <c r="Y63" i="20"/>
  <c r="Y62" i="20"/>
  <c r="Y61" i="20"/>
  <c r="Y60" i="20"/>
  <c r="Y59" i="20"/>
  <c r="Y58" i="20"/>
  <c r="Y57" i="20"/>
  <c r="Y56" i="20"/>
  <c r="Y55" i="20"/>
  <c r="Y54" i="20"/>
  <c r="Y53" i="20"/>
  <c r="Y52" i="20"/>
  <c r="Y51" i="20"/>
  <c r="Y50" i="20"/>
  <c r="Y49" i="20"/>
  <c r="Y48" i="20"/>
  <c r="Y47" i="20"/>
  <c r="Y46" i="20"/>
  <c r="Y45" i="20"/>
  <c r="Y44" i="20"/>
  <c r="Y43" i="20"/>
  <c r="Y42" i="20"/>
  <c r="Y41" i="20"/>
  <c r="Y40" i="20"/>
  <c r="Y39" i="20"/>
  <c r="Y38" i="20"/>
  <c r="Y37" i="20"/>
  <c r="Y36" i="20"/>
  <c r="Y35" i="20"/>
  <c r="Y34" i="20"/>
  <c r="Y33" i="20"/>
  <c r="Y32" i="20"/>
  <c r="Y31" i="20"/>
  <c r="Y30" i="20"/>
  <c r="Y29" i="20"/>
  <c r="Y28" i="20"/>
  <c r="Y27" i="20"/>
  <c r="Y26" i="20"/>
  <c r="Y25" i="20"/>
  <c r="Y24" i="20"/>
  <c r="Y23" i="20"/>
  <c r="Y22" i="20"/>
  <c r="Y21" i="20"/>
  <c r="Y20" i="20"/>
  <c r="Y19" i="20"/>
  <c r="Y18" i="20"/>
  <c r="Y17" i="20"/>
  <c r="Y16" i="20"/>
  <c r="Y15" i="20"/>
  <c r="Y14" i="20"/>
  <c r="Y13" i="20"/>
  <c r="Y12" i="20"/>
  <c r="Y11" i="20"/>
  <c r="Y10" i="20"/>
  <c r="Y9" i="20"/>
  <c r="Y8" i="20"/>
  <c r="Y7" i="20"/>
  <c r="Y6" i="20"/>
  <c r="Y5" i="20"/>
  <c r="X63" i="20"/>
  <c r="X62" i="20"/>
  <c r="X61" i="20"/>
  <c r="X60" i="20"/>
  <c r="X59" i="20"/>
  <c r="X58" i="20"/>
  <c r="X57" i="20"/>
  <c r="X56" i="20"/>
  <c r="X55" i="20"/>
  <c r="X54" i="20"/>
  <c r="X53" i="20"/>
  <c r="X52" i="20"/>
  <c r="X51" i="20"/>
  <c r="X50" i="20"/>
  <c r="X49" i="20"/>
  <c r="X48" i="20"/>
  <c r="X47" i="20"/>
  <c r="X46" i="20"/>
  <c r="X45" i="20"/>
  <c r="X44" i="20"/>
  <c r="X43" i="20"/>
  <c r="X42" i="20"/>
  <c r="X41" i="20"/>
  <c r="X40" i="20"/>
  <c r="X39" i="20"/>
  <c r="X38" i="20"/>
  <c r="X37" i="20"/>
  <c r="X36" i="20"/>
  <c r="X35" i="20"/>
  <c r="X34" i="20"/>
  <c r="X33" i="20"/>
  <c r="X32" i="20"/>
  <c r="X31" i="20"/>
  <c r="X30" i="20"/>
  <c r="X29" i="20"/>
  <c r="X28" i="20"/>
  <c r="X27" i="20"/>
  <c r="X26" i="20"/>
  <c r="X25" i="20"/>
  <c r="X24" i="20"/>
  <c r="X23" i="20"/>
  <c r="X22" i="20"/>
  <c r="X21" i="20"/>
  <c r="X20" i="20"/>
  <c r="X19" i="20"/>
  <c r="X18" i="20"/>
  <c r="X17" i="20"/>
  <c r="X16" i="20"/>
  <c r="X15" i="20"/>
  <c r="X14" i="20"/>
  <c r="X13" i="20"/>
  <c r="X12" i="20"/>
  <c r="X11" i="20"/>
  <c r="X10" i="20"/>
  <c r="X9" i="20"/>
  <c r="X8" i="20"/>
  <c r="X7" i="20"/>
  <c r="X6" i="20"/>
  <c r="X5" i="20"/>
  <c r="W63" i="20"/>
  <c r="W62" i="20"/>
  <c r="W61" i="20"/>
  <c r="W60" i="20"/>
  <c r="W59" i="20"/>
  <c r="W58" i="20"/>
  <c r="W57" i="20"/>
  <c r="W56" i="20"/>
  <c r="W55" i="20"/>
  <c r="W54" i="20"/>
  <c r="W53" i="20"/>
  <c r="W52" i="20"/>
  <c r="W51" i="20"/>
  <c r="W50" i="20"/>
  <c r="W49" i="20"/>
  <c r="W48" i="20"/>
  <c r="W47" i="20"/>
  <c r="W46" i="20"/>
  <c r="W45" i="20"/>
  <c r="W44" i="20"/>
  <c r="W43" i="20"/>
  <c r="W42" i="20"/>
  <c r="W41" i="20"/>
  <c r="W40" i="20"/>
  <c r="W39" i="20"/>
  <c r="W38" i="20"/>
  <c r="W37" i="20"/>
  <c r="W36" i="20"/>
  <c r="W35" i="20"/>
  <c r="W34" i="20"/>
  <c r="W33" i="20"/>
  <c r="W32" i="20"/>
  <c r="W31" i="20"/>
  <c r="W30" i="20"/>
  <c r="W29" i="20"/>
  <c r="W28" i="20"/>
  <c r="W27" i="20"/>
  <c r="W26" i="20"/>
  <c r="W25" i="20"/>
  <c r="W24" i="20"/>
  <c r="W23" i="20"/>
  <c r="W22" i="20"/>
  <c r="W21" i="20"/>
  <c r="W20" i="20"/>
  <c r="W19" i="20"/>
  <c r="W18" i="20"/>
  <c r="W17" i="20"/>
  <c r="W16" i="20"/>
  <c r="W15" i="20"/>
  <c r="W14" i="20"/>
  <c r="W13" i="20"/>
  <c r="W12" i="20"/>
  <c r="W11" i="20"/>
  <c r="W10" i="20"/>
  <c r="W9" i="20"/>
  <c r="W8" i="20"/>
  <c r="W7" i="20"/>
  <c r="W6" i="20"/>
  <c r="W5" i="20"/>
  <c r="U63" i="20"/>
  <c r="U62" i="20"/>
  <c r="U61" i="20"/>
  <c r="U60" i="20"/>
  <c r="U59" i="20"/>
  <c r="U58" i="20"/>
  <c r="U57" i="20"/>
  <c r="U56" i="20"/>
  <c r="U55" i="20"/>
  <c r="U54" i="20"/>
  <c r="U53" i="20"/>
  <c r="U52" i="20"/>
  <c r="U51" i="20"/>
  <c r="U50" i="20"/>
  <c r="U49" i="20"/>
  <c r="U48" i="20"/>
  <c r="U47" i="20"/>
  <c r="U46" i="20"/>
  <c r="U45" i="20"/>
  <c r="U44" i="20"/>
  <c r="U43" i="20"/>
  <c r="U42" i="20"/>
  <c r="U41" i="20"/>
  <c r="U40" i="20"/>
  <c r="U39" i="20"/>
  <c r="U38" i="20"/>
  <c r="U37" i="20"/>
  <c r="U36" i="20"/>
  <c r="U35" i="20"/>
  <c r="U34" i="20"/>
  <c r="U33" i="20"/>
  <c r="U32" i="20"/>
  <c r="U31" i="20"/>
  <c r="U30" i="20"/>
  <c r="U29" i="20"/>
  <c r="U28" i="20"/>
  <c r="U27" i="20"/>
  <c r="U26" i="20"/>
  <c r="U25" i="20"/>
  <c r="U24" i="20"/>
  <c r="U23" i="20"/>
  <c r="U22" i="20"/>
  <c r="U21" i="20"/>
  <c r="U20" i="20"/>
  <c r="U19" i="20"/>
  <c r="U18" i="20"/>
  <c r="U17" i="20"/>
  <c r="U16" i="20"/>
  <c r="U15" i="20"/>
  <c r="U14" i="20"/>
  <c r="U13" i="20"/>
  <c r="U12" i="20"/>
  <c r="U11" i="20"/>
  <c r="U10" i="20"/>
  <c r="U9" i="20"/>
  <c r="U8" i="20"/>
  <c r="U7" i="20"/>
  <c r="U6" i="20"/>
  <c r="U5" i="20"/>
  <c r="T63" i="20"/>
  <c r="T62" i="20"/>
  <c r="T61" i="20"/>
  <c r="T60" i="20"/>
  <c r="T59" i="20"/>
  <c r="T58" i="20"/>
  <c r="T57" i="20"/>
  <c r="T56" i="20"/>
  <c r="T55" i="20"/>
  <c r="T54" i="20"/>
  <c r="T53" i="20"/>
  <c r="T52" i="20"/>
  <c r="T51" i="20"/>
  <c r="T50" i="20"/>
  <c r="T49" i="20"/>
  <c r="T48" i="20"/>
  <c r="T47" i="20"/>
  <c r="T46" i="20"/>
  <c r="T45" i="20"/>
  <c r="T44" i="20"/>
  <c r="T43" i="20"/>
  <c r="T42" i="20"/>
  <c r="T41" i="20"/>
  <c r="T40" i="20"/>
  <c r="T39" i="20"/>
  <c r="T38" i="20"/>
  <c r="T37" i="20"/>
  <c r="T36" i="20"/>
  <c r="T35" i="20"/>
  <c r="T34" i="20"/>
  <c r="T33" i="20"/>
  <c r="T32" i="20"/>
  <c r="T31" i="20"/>
  <c r="T30" i="20"/>
  <c r="T29" i="20"/>
  <c r="T28" i="20"/>
  <c r="T27" i="20"/>
  <c r="T26" i="20"/>
  <c r="T25" i="20"/>
  <c r="T24" i="20"/>
  <c r="T23" i="20"/>
  <c r="T22" i="20"/>
  <c r="T21" i="20"/>
  <c r="T20" i="20"/>
  <c r="T19" i="20"/>
  <c r="T18" i="20"/>
  <c r="T17" i="20"/>
  <c r="T16" i="20"/>
  <c r="T15" i="20"/>
  <c r="T14" i="20"/>
  <c r="T13" i="20"/>
  <c r="T12" i="20"/>
  <c r="T11" i="20"/>
  <c r="T10" i="20"/>
  <c r="T9" i="20"/>
  <c r="T8" i="20"/>
  <c r="T7" i="20"/>
  <c r="T6" i="20"/>
  <c r="T5" i="20"/>
  <c r="S62" i="20"/>
  <c r="S61" i="20"/>
  <c r="S60" i="20"/>
  <c r="S59" i="20"/>
  <c r="S58" i="20"/>
  <c r="S57" i="20"/>
  <c r="S56" i="20"/>
  <c r="S55" i="20"/>
  <c r="S54" i="20"/>
  <c r="S53" i="20"/>
  <c r="S52" i="20"/>
  <c r="S51" i="20"/>
  <c r="S50" i="20"/>
  <c r="S49" i="20"/>
  <c r="S48" i="20"/>
  <c r="S47" i="20"/>
  <c r="S46" i="20"/>
  <c r="S45" i="20"/>
  <c r="S44" i="20"/>
  <c r="S43" i="20"/>
  <c r="S42" i="20"/>
  <c r="S41" i="20"/>
  <c r="S40" i="20"/>
  <c r="S39" i="20"/>
  <c r="S38" i="20"/>
  <c r="S37" i="20"/>
  <c r="S36" i="20"/>
  <c r="S35" i="20"/>
  <c r="S34" i="20"/>
  <c r="S33" i="20"/>
  <c r="S32" i="20"/>
  <c r="S31" i="20"/>
  <c r="S30" i="20"/>
  <c r="S29" i="20"/>
  <c r="S28" i="20"/>
  <c r="S27" i="20"/>
  <c r="S26" i="20"/>
  <c r="S25" i="20"/>
  <c r="S24" i="20"/>
  <c r="S23" i="20"/>
  <c r="S22" i="20"/>
  <c r="S21" i="20"/>
  <c r="S20" i="20"/>
  <c r="S19" i="20"/>
  <c r="S18" i="20"/>
  <c r="S17" i="20"/>
  <c r="S16" i="20"/>
  <c r="S15" i="20"/>
  <c r="S14" i="20"/>
  <c r="S13" i="20"/>
  <c r="S12" i="20"/>
  <c r="S11" i="20"/>
  <c r="S10" i="20"/>
  <c r="S9" i="20"/>
  <c r="S8" i="20"/>
  <c r="S7" i="20"/>
  <c r="S6" i="20"/>
  <c r="S5" i="20"/>
  <c r="R62" i="20"/>
  <c r="R61" i="20"/>
  <c r="R60" i="20"/>
  <c r="R59" i="20"/>
  <c r="R58" i="20"/>
  <c r="R57" i="20"/>
  <c r="R56" i="20"/>
  <c r="R55" i="20"/>
  <c r="R54" i="20"/>
  <c r="R53" i="20"/>
  <c r="R52" i="20"/>
  <c r="R51" i="20"/>
  <c r="R50" i="20"/>
  <c r="R49" i="20"/>
  <c r="R48" i="20"/>
  <c r="R47" i="20"/>
  <c r="R46" i="20"/>
  <c r="R45" i="20"/>
  <c r="R44" i="20"/>
  <c r="R43" i="20"/>
  <c r="R42" i="20"/>
  <c r="R41" i="20"/>
  <c r="R40" i="20"/>
  <c r="R39" i="20"/>
  <c r="R38" i="20"/>
  <c r="R37" i="20"/>
  <c r="R36" i="20"/>
  <c r="R35" i="20"/>
  <c r="R34" i="20"/>
  <c r="R33" i="20"/>
  <c r="R32" i="20"/>
  <c r="R31" i="20"/>
  <c r="R30" i="20"/>
  <c r="R29" i="20"/>
  <c r="R28" i="20"/>
  <c r="R27" i="20"/>
  <c r="R26" i="20"/>
  <c r="R25" i="20"/>
  <c r="R24" i="20"/>
  <c r="R23" i="20"/>
  <c r="R22" i="20"/>
  <c r="R21" i="20"/>
  <c r="R20" i="20"/>
  <c r="R19" i="20"/>
  <c r="R18" i="20"/>
  <c r="R17" i="20"/>
  <c r="R16" i="20"/>
  <c r="R15" i="20"/>
  <c r="R14" i="20"/>
  <c r="R13" i="20"/>
  <c r="R12" i="20"/>
  <c r="R11" i="20"/>
  <c r="R10" i="20"/>
  <c r="R9" i="20"/>
  <c r="R8" i="20"/>
  <c r="R7" i="20"/>
  <c r="R6" i="20"/>
  <c r="R5" i="20"/>
  <c r="Q63" i="20"/>
  <c r="Q62" i="20"/>
  <c r="Q61" i="20"/>
  <c r="Q60" i="20"/>
  <c r="Q59" i="20"/>
  <c r="Q58" i="20"/>
  <c r="Q57" i="20"/>
  <c r="Q56" i="20"/>
  <c r="Q55" i="20"/>
  <c r="Q54" i="20"/>
  <c r="Q53" i="20"/>
  <c r="Q52" i="20"/>
  <c r="Q51" i="20"/>
  <c r="Q50" i="20"/>
  <c r="Q49" i="20"/>
  <c r="Q48" i="20"/>
  <c r="Q47" i="20"/>
  <c r="Q46" i="20"/>
  <c r="Q45" i="20"/>
  <c r="Q44" i="20"/>
  <c r="Q43" i="20"/>
  <c r="Q42" i="20"/>
  <c r="Q41" i="20"/>
  <c r="Q40" i="20"/>
  <c r="Q39" i="20"/>
  <c r="Q38" i="20"/>
  <c r="Q37" i="20"/>
  <c r="Q36" i="20"/>
  <c r="Q35" i="20"/>
  <c r="Q34" i="20"/>
  <c r="Q33" i="20"/>
  <c r="Q32" i="20"/>
  <c r="Q31" i="20"/>
  <c r="Q30" i="20"/>
  <c r="Q29" i="20"/>
  <c r="Q28" i="20"/>
  <c r="Q27" i="20"/>
  <c r="Q26" i="20"/>
  <c r="Q25" i="20"/>
  <c r="Q24" i="20"/>
  <c r="Q23" i="20"/>
  <c r="Q22" i="20"/>
  <c r="Q21" i="20"/>
  <c r="Q20" i="20"/>
  <c r="Q19" i="20"/>
  <c r="Q18" i="20"/>
  <c r="Q17" i="20"/>
  <c r="Q16" i="20"/>
  <c r="Q15" i="20"/>
  <c r="Q14" i="20"/>
  <c r="Q13" i="20"/>
  <c r="Q12" i="20"/>
  <c r="Q11" i="20"/>
  <c r="Q10" i="20"/>
  <c r="Q9" i="20"/>
  <c r="Q8" i="20"/>
  <c r="Q7" i="20"/>
  <c r="Q6" i="20"/>
  <c r="Q5" i="20"/>
  <c r="P62" i="20"/>
  <c r="P61" i="20"/>
  <c r="P60" i="20"/>
  <c r="P59" i="20"/>
  <c r="P58" i="20"/>
  <c r="P57" i="20"/>
  <c r="P56" i="20"/>
  <c r="P55" i="20"/>
  <c r="P54" i="20"/>
  <c r="P53" i="20"/>
  <c r="P52" i="20"/>
  <c r="P51" i="20"/>
  <c r="P50" i="20"/>
  <c r="P49" i="20"/>
  <c r="P48" i="20"/>
  <c r="P47" i="20"/>
  <c r="P46" i="20"/>
  <c r="P45" i="20"/>
  <c r="P44" i="20"/>
  <c r="P43" i="20"/>
  <c r="P42" i="20"/>
  <c r="P41" i="20"/>
  <c r="P40" i="20"/>
  <c r="P39" i="20"/>
  <c r="P38" i="20"/>
  <c r="P37" i="20"/>
  <c r="P36" i="20"/>
  <c r="P35" i="20"/>
  <c r="P34" i="20"/>
  <c r="P33" i="20"/>
  <c r="P32" i="20"/>
  <c r="P31" i="20"/>
  <c r="P30" i="20"/>
  <c r="P29" i="20"/>
  <c r="P28" i="20"/>
  <c r="P27" i="20"/>
  <c r="P26" i="20"/>
  <c r="P25" i="20"/>
  <c r="P24" i="20"/>
  <c r="P23" i="20"/>
  <c r="P22" i="20"/>
  <c r="P21" i="20"/>
  <c r="P20" i="20"/>
  <c r="P19" i="20"/>
  <c r="P18" i="20"/>
  <c r="P17" i="20"/>
  <c r="P16" i="20"/>
  <c r="P15" i="20"/>
  <c r="P14" i="20"/>
  <c r="P13" i="20"/>
  <c r="P12" i="20"/>
  <c r="P11" i="20"/>
  <c r="P10" i="20"/>
  <c r="P9" i="20"/>
  <c r="P8" i="20"/>
  <c r="P7" i="20"/>
  <c r="P6" i="20"/>
  <c r="P5" i="20"/>
  <c r="O63" i="20"/>
  <c r="N63" i="20"/>
  <c r="N62" i="20"/>
  <c r="N61" i="20"/>
  <c r="N60" i="20"/>
  <c r="N59" i="20"/>
  <c r="N58" i="20"/>
  <c r="N57" i="20"/>
  <c r="N56" i="20"/>
  <c r="N55" i="20"/>
  <c r="N54" i="20"/>
  <c r="N53" i="20"/>
  <c r="N52" i="20"/>
  <c r="N51" i="20"/>
  <c r="N50" i="20"/>
  <c r="N49" i="20"/>
  <c r="N48" i="20"/>
  <c r="N47" i="20"/>
  <c r="N46" i="20"/>
  <c r="N45" i="20"/>
  <c r="N44" i="20"/>
  <c r="N43" i="20"/>
  <c r="N42" i="20"/>
  <c r="N41" i="20"/>
  <c r="N40" i="20"/>
  <c r="N39" i="20"/>
  <c r="N38" i="20"/>
  <c r="N37" i="20"/>
  <c r="N36" i="20"/>
  <c r="N35" i="20"/>
  <c r="N34" i="20"/>
  <c r="N33" i="20"/>
  <c r="N32" i="20"/>
  <c r="N31" i="20"/>
  <c r="N30" i="20"/>
  <c r="N29" i="20"/>
  <c r="N28" i="20"/>
  <c r="N27" i="20"/>
  <c r="N26" i="20"/>
  <c r="N25" i="20"/>
  <c r="N24" i="20"/>
  <c r="N23" i="20"/>
  <c r="N22" i="20"/>
  <c r="N21" i="20"/>
  <c r="N20" i="20"/>
  <c r="N19" i="20"/>
  <c r="N18" i="20"/>
  <c r="N17" i="20"/>
  <c r="N16" i="20"/>
  <c r="N15" i="20"/>
  <c r="N14" i="20"/>
  <c r="N13" i="20"/>
  <c r="N12" i="20"/>
  <c r="N11" i="20"/>
  <c r="N10" i="20"/>
  <c r="N9" i="20"/>
  <c r="N8" i="20"/>
  <c r="N7" i="20"/>
  <c r="N6" i="20"/>
  <c r="N5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" i="20"/>
  <c r="M7" i="20"/>
  <c r="M6" i="20"/>
  <c r="M5" i="20"/>
  <c r="L63" i="20"/>
  <c r="K63" i="20"/>
  <c r="K62" i="20"/>
  <c r="K61" i="20"/>
  <c r="K60" i="20"/>
  <c r="K59" i="20"/>
  <c r="K58" i="20"/>
  <c r="K57" i="20"/>
  <c r="K56" i="20"/>
  <c r="K55" i="20"/>
  <c r="K54" i="20"/>
  <c r="K53" i="20"/>
  <c r="K52" i="20"/>
  <c r="K51" i="20"/>
  <c r="K50" i="20"/>
  <c r="K49" i="20"/>
  <c r="K48" i="20"/>
  <c r="K47" i="20"/>
  <c r="K46" i="20"/>
  <c r="K45" i="20"/>
  <c r="K44" i="20"/>
  <c r="K43" i="20"/>
  <c r="K42" i="20"/>
  <c r="K41" i="20"/>
  <c r="K40" i="20"/>
  <c r="K39" i="20"/>
  <c r="K38" i="20"/>
  <c r="K37" i="20"/>
  <c r="K36" i="20"/>
  <c r="K35" i="20"/>
  <c r="K34" i="20"/>
  <c r="K33" i="20"/>
  <c r="K32" i="20"/>
  <c r="K31" i="20"/>
  <c r="K30" i="20"/>
  <c r="K29" i="20"/>
  <c r="K28" i="20"/>
  <c r="K27" i="20"/>
  <c r="K26" i="20"/>
  <c r="K25" i="20"/>
  <c r="K24" i="20"/>
  <c r="K23" i="20"/>
  <c r="K22" i="20"/>
  <c r="K21" i="20"/>
  <c r="K20" i="20"/>
  <c r="K19" i="20"/>
  <c r="K18" i="20"/>
  <c r="K17" i="20"/>
  <c r="K16" i="20"/>
  <c r="K15" i="20"/>
  <c r="K14" i="20"/>
  <c r="K13" i="20"/>
  <c r="K12" i="20"/>
  <c r="K11" i="20"/>
  <c r="K10" i="20"/>
  <c r="K9" i="20"/>
  <c r="K8" i="20"/>
  <c r="K7" i="20"/>
  <c r="K6" i="20"/>
  <c r="K5" i="20"/>
  <c r="J63" i="20"/>
  <c r="J62" i="20"/>
  <c r="J61" i="20"/>
  <c r="J60" i="20"/>
  <c r="J59" i="20"/>
  <c r="J58" i="20"/>
  <c r="J57" i="20"/>
  <c r="J56" i="20"/>
  <c r="J55" i="20"/>
  <c r="J54" i="20"/>
  <c r="J53" i="20"/>
  <c r="J52" i="20"/>
  <c r="J51" i="20"/>
  <c r="J50" i="20"/>
  <c r="J49" i="20"/>
  <c r="J48" i="20"/>
  <c r="J47" i="20"/>
  <c r="J46" i="20"/>
  <c r="J45" i="20"/>
  <c r="J44" i="20"/>
  <c r="J43" i="20"/>
  <c r="J42" i="20"/>
  <c r="J41" i="20"/>
  <c r="J40" i="20"/>
  <c r="J39" i="20"/>
  <c r="J38" i="20"/>
  <c r="J37" i="20"/>
  <c r="J36" i="20"/>
  <c r="J35" i="20"/>
  <c r="J34" i="20"/>
  <c r="J33" i="20"/>
  <c r="J32" i="20"/>
  <c r="J31" i="20"/>
  <c r="J30" i="20"/>
  <c r="J29" i="20"/>
  <c r="J28" i="20"/>
  <c r="J27" i="20"/>
  <c r="J26" i="20"/>
  <c r="J25" i="20"/>
  <c r="J24" i="20"/>
  <c r="J23" i="20"/>
  <c r="J22" i="20"/>
  <c r="J21" i="20"/>
  <c r="J20" i="20"/>
  <c r="J19" i="20"/>
  <c r="J18" i="20"/>
  <c r="J17" i="20"/>
  <c r="J16" i="20"/>
  <c r="J15" i="20"/>
  <c r="J14" i="20"/>
  <c r="J13" i="20"/>
  <c r="J12" i="20"/>
  <c r="J11" i="20"/>
  <c r="J10" i="20"/>
  <c r="J9" i="20"/>
  <c r="J8" i="20"/>
  <c r="J7" i="20"/>
  <c r="J6" i="20"/>
  <c r="J5" i="20"/>
  <c r="AM63" i="19"/>
  <c r="AM62" i="19"/>
  <c r="AM61" i="19"/>
  <c r="AM60" i="19"/>
  <c r="AM59" i="19"/>
  <c r="AM58" i="19"/>
  <c r="AM57" i="19"/>
  <c r="AM56" i="19"/>
  <c r="AM55" i="19"/>
  <c r="AM54" i="19"/>
  <c r="AM53" i="19"/>
  <c r="AM52" i="19"/>
  <c r="AM51" i="19"/>
  <c r="AM50" i="19"/>
  <c r="AM49" i="19"/>
  <c r="AM48" i="19"/>
  <c r="AM47" i="19"/>
  <c r="AM46" i="19"/>
  <c r="AM45" i="19"/>
  <c r="AM44" i="19"/>
  <c r="AM43" i="19"/>
  <c r="AM42" i="19"/>
  <c r="AM41" i="19"/>
  <c r="AM40" i="19"/>
  <c r="AM39" i="19"/>
  <c r="AM38" i="19"/>
  <c r="AM37" i="19"/>
  <c r="AM36" i="19"/>
  <c r="AM35" i="19"/>
  <c r="AM34" i="19"/>
  <c r="AM33" i="19"/>
  <c r="AM32" i="19"/>
  <c r="AM31" i="19"/>
  <c r="AM30" i="19"/>
  <c r="AM29" i="19"/>
  <c r="AM28" i="19"/>
  <c r="AM27" i="19"/>
  <c r="AM26" i="19"/>
  <c r="AM25" i="19"/>
  <c r="AM24" i="19"/>
  <c r="AM23" i="19"/>
  <c r="AM22" i="19"/>
  <c r="AM21" i="19"/>
  <c r="AM20" i="19"/>
  <c r="AM19" i="19"/>
  <c r="AM18" i="19"/>
  <c r="AM17" i="19"/>
  <c r="AM16" i="19"/>
  <c r="AM15" i="19"/>
  <c r="AM14" i="19"/>
  <c r="AM13" i="19"/>
  <c r="AM12" i="19"/>
  <c r="AM11" i="19"/>
  <c r="AM10" i="19"/>
  <c r="AM9" i="19"/>
  <c r="AM8" i="19"/>
  <c r="AM7" i="19"/>
  <c r="AM6" i="19"/>
  <c r="AM5" i="19"/>
  <c r="AL63" i="19"/>
  <c r="AL62" i="19"/>
  <c r="AL61" i="19"/>
  <c r="AL60" i="19"/>
  <c r="AL59" i="19"/>
  <c r="AL58" i="19"/>
  <c r="AL57" i="19"/>
  <c r="AL56" i="19"/>
  <c r="AL55" i="19"/>
  <c r="AL54" i="19"/>
  <c r="AL53" i="19"/>
  <c r="AL52" i="19"/>
  <c r="AL51" i="19"/>
  <c r="AL50" i="19"/>
  <c r="AL49" i="19"/>
  <c r="AL48" i="19"/>
  <c r="AL47" i="19"/>
  <c r="AL46" i="19"/>
  <c r="AL45" i="19"/>
  <c r="AL44" i="19"/>
  <c r="AL43" i="19"/>
  <c r="AL42" i="19"/>
  <c r="AL41" i="19"/>
  <c r="AL40" i="19"/>
  <c r="AL39" i="19"/>
  <c r="AL38" i="19"/>
  <c r="AL37" i="19"/>
  <c r="AL36" i="19"/>
  <c r="AL35" i="19"/>
  <c r="AL34" i="19"/>
  <c r="AL33" i="19"/>
  <c r="AL32" i="19"/>
  <c r="AL31" i="19"/>
  <c r="AL30" i="19"/>
  <c r="AL29" i="19"/>
  <c r="AL28" i="19"/>
  <c r="AL27" i="19"/>
  <c r="AL26" i="19"/>
  <c r="AL25" i="19"/>
  <c r="AL24" i="19"/>
  <c r="AL23" i="19"/>
  <c r="AL22" i="19"/>
  <c r="AL21" i="19"/>
  <c r="AL20" i="19"/>
  <c r="AL19" i="19"/>
  <c r="AL18" i="19"/>
  <c r="AL17" i="19"/>
  <c r="AL16" i="19"/>
  <c r="AL15" i="19"/>
  <c r="AL14" i="19"/>
  <c r="AL13" i="19"/>
  <c r="AL12" i="19"/>
  <c r="AL11" i="19"/>
  <c r="AL10" i="19"/>
  <c r="AL9" i="19"/>
  <c r="AL8" i="19"/>
  <c r="AL7" i="19"/>
  <c r="AL6" i="19"/>
  <c r="AL5" i="19"/>
  <c r="AK63" i="19"/>
  <c r="AK62" i="19"/>
  <c r="AK61" i="19"/>
  <c r="AK60" i="19"/>
  <c r="AK59" i="19"/>
  <c r="AK58" i="19"/>
  <c r="AK57" i="19"/>
  <c r="AK56" i="19"/>
  <c r="AK55" i="19"/>
  <c r="AK54" i="19"/>
  <c r="AK53" i="19"/>
  <c r="AK52" i="19"/>
  <c r="AK51" i="19"/>
  <c r="AK50" i="19"/>
  <c r="AK49" i="19"/>
  <c r="AK48" i="19"/>
  <c r="AK47" i="19"/>
  <c r="AK46" i="19"/>
  <c r="AK45" i="19"/>
  <c r="AK44" i="19"/>
  <c r="AK43" i="19"/>
  <c r="AK42" i="19"/>
  <c r="AK41" i="19"/>
  <c r="AK40" i="19"/>
  <c r="AK39" i="19"/>
  <c r="AK38" i="19"/>
  <c r="AK37" i="19"/>
  <c r="AK36" i="19"/>
  <c r="AK35" i="19"/>
  <c r="AK34" i="19"/>
  <c r="AK33" i="19"/>
  <c r="AK32" i="19"/>
  <c r="AK31" i="19"/>
  <c r="AK30" i="19"/>
  <c r="AK29" i="19"/>
  <c r="AK28" i="19"/>
  <c r="AK27" i="19"/>
  <c r="AK26" i="19"/>
  <c r="AK25" i="19"/>
  <c r="AK24" i="19"/>
  <c r="AK23" i="19"/>
  <c r="AK22" i="19"/>
  <c r="AK21" i="19"/>
  <c r="AK20" i="19"/>
  <c r="AK19" i="19"/>
  <c r="AK18" i="19"/>
  <c r="AK17" i="19"/>
  <c r="AK16" i="19"/>
  <c r="AK15" i="19"/>
  <c r="AK14" i="19"/>
  <c r="AK13" i="19"/>
  <c r="AK12" i="19"/>
  <c r="AK11" i="19"/>
  <c r="AK10" i="19"/>
  <c r="AK9" i="19"/>
  <c r="AK8" i="19"/>
  <c r="AK7" i="19"/>
  <c r="AK6" i="19"/>
  <c r="AK5" i="19"/>
  <c r="AI63" i="19"/>
  <c r="AI62" i="19"/>
  <c r="AI61" i="19"/>
  <c r="AI60" i="19"/>
  <c r="AI59" i="19"/>
  <c r="AI58" i="19"/>
  <c r="AI57" i="19"/>
  <c r="AI56" i="19"/>
  <c r="AI55" i="19"/>
  <c r="AI54" i="19"/>
  <c r="AI53" i="19"/>
  <c r="AI52" i="19"/>
  <c r="AI51" i="19"/>
  <c r="AI50" i="19"/>
  <c r="AI49" i="19"/>
  <c r="AI48" i="19"/>
  <c r="AI47" i="19"/>
  <c r="AI46" i="19"/>
  <c r="AI45" i="19"/>
  <c r="AI44" i="19"/>
  <c r="AI43" i="19"/>
  <c r="AI42" i="19"/>
  <c r="AI41" i="19"/>
  <c r="AI40" i="19"/>
  <c r="AI39" i="19"/>
  <c r="AI38" i="19"/>
  <c r="AI37" i="19"/>
  <c r="AI36" i="19"/>
  <c r="AI35" i="19"/>
  <c r="AI34" i="19"/>
  <c r="AI33" i="19"/>
  <c r="AI32" i="19"/>
  <c r="AI31" i="19"/>
  <c r="AI30" i="19"/>
  <c r="AI29" i="19"/>
  <c r="AI28" i="19"/>
  <c r="AI27" i="19"/>
  <c r="AI26" i="19"/>
  <c r="AI25" i="19"/>
  <c r="AI24" i="19"/>
  <c r="AI23" i="19"/>
  <c r="AI22" i="19"/>
  <c r="AI21" i="19"/>
  <c r="AI20" i="19"/>
  <c r="AI19" i="19"/>
  <c r="AI18" i="19"/>
  <c r="AI17" i="19"/>
  <c r="AI16" i="19"/>
  <c r="AI15" i="19"/>
  <c r="AI14" i="19"/>
  <c r="AI13" i="19"/>
  <c r="AI12" i="19"/>
  <c r="AI11" i="19"/>
  <c r="AI10" i="19"/>
  <c r="AI9" i="19"/>
  <c r="AI8" i="19"/>
  <c r="AI7" i="19"/>
  <c r="AI6" i="19"/>
  <c r="AI5" i="19"/>
  <c r="AH63" i="19"/>
  <c r="AH62" i="19"/>
  <c r="AH61" i="19"/>
  <c r="AH60" i="19"/>
  <c r="AH59" i="19"/>
  <c r="AH58" i="19"/>
  <c r="AH57" i="19"/>
  <c r="AH56" i="19"/>
  <c r="AH55" i="19"/>
  <c r="AH54" i="19"/>
  <c r="AH53" i="19"/>
  <c r="AH52" i="19"/>
  <c r="AH51" i="19"/>
  <c r="AH50" i="19"/>
  <c r="AH49" i="19"/>
  <c r="AH48" i="19"/>
  <c r="AH47" i="19"/>
  <c r="AH46" i="19"/>
  <c r="AH45" i="19"/>
  <c r="AH44" i="19"/>
  <c r="AH43" i="19"/>
  <c r="AH42" i="19"/>
  <c r="AH41" i="19"/>
  <c r="AH40" i="19"/>
  <c r="AH39" i="19"/>
  <c r="AH38" i="19"/>
  <c r="AH37" i="19"/>
  <c r="AH36" i="19"/>
  <c r="AH35" i="19"/>
  <c r="AH34" i="19"/>
  <c r="AH33" i="19"/>
  <c r="AH32" i="19"/>
  <c r="AH31" i="19"/>
  <c r="AH30" i="19"/>
  <c r="AH29" i="19"/>
  <c r="AH28" i="19"/>
  <c r="AH27" i="19"/>
  <c r="AH26" i="19"/>
  <c r="AH25" i="19"/>
  <c r="AH24" i="19"/>
  <c r="AH23" i="19"/>
  <c r="AH22" i="19"/>
  <c r="AH21" i="19"/>
  <c r="AH20" i="19"/>
  <c r="AH19" i="19"/>
  <c r="AH18" i="19"/>
  <c r="AH17" i="19"/>
  <c r="AH16" i="19"/>
  <c r="AH15" i="19"/>
  <c r="AH14" i="19"/>
  <c r="AH13" i="19"/>
  <c r="AH12" i="19"/>
  <c r="AH11" i="19"/>
  <c r="AH10" i="19"/>
  <c r="AH9" i="19"/>
  <c r="AH8" i="19"/>
  <c r="AH7" i="19"/>
  <c r="AH6" i="19"/>
  <c r="AH5" i="19"/>
  <c r="AG62" i="19"/>
  <c r="AG61" i="19"/>
  <c r="AG60" i="19"/>
  <c r="AG59" i="19"/>
  <c r="AG58" i="19"/>
  <c r="AG57" i="19"/>
  <c r="AG56" i="19"/>
  <c r="AG55" i="19"/>
  <c r="AG54" i="19"/>
  <c r="AG53" i="19"/>
  <c r="AG52" i="19"/>
  <c r="AG51" i="19"/>
  <c r="AG50" i="19"/>
  <c r="AG49" i="19"/>
  <c r="AG48" i="19"/>
  <c r="AG47" i="19"/>
  <c r="AG46" i="19"/>
  <c r="AG45" i="19"/>
  <c r="AG44" i="19"/>
  <c r="AG43" i="19"/>
  <c r="AG42" i="19"/>
  <c r="AG41" i="19"/>
  <c r="AG40" i="19"/>
  <c r="AG39" i="19"/>
  <c r="AG38" i="19"/>
  <c r="AG37" i="19"/>
  <c r="AG36" i="19"/>
  <c r="AG35" i="19"/>
  <c r="AG34" i="19"/>
  <c r="AG33" i="19"/>
  <c r="AG32" i="19"/>
  <c r="AG31" i="19"/>
  <c r="AG30" i="19"/>
  <c r="AG29" i="19"/>
  <c r="AG28" i="19"/>
  <c r="AG27" i="19"/>
  <c r="AG26" i="19"/>
  <c r="AG25" i="19"/>
  <c r="AG24" i="19"/>
  <c r="AG23" i="19"/>
  <c r="AG22" i="19"/>
  <c r="AG21" i="19"/>
  <c r="AG20" i="19"/>
  <c r="AG19" i="19"/>
  <c r="AG18" i="19"/>
  <c r="AG17" i="19"/>
  <c r="AG16" i="19"/>
  <c r="AG15" i="19"/>
  <c r="AG14" i="19"/>
  <c r="AG13" i="19"/>
  <c r="AG12" i="19"/>
  <c r="AG11" i="19"/>
  <c r="AG10" i="19"/>
  <c r="AG9" i="19"/>
  <c r="AG8" i="19"/>
  <c r="AG7" i="19"/>
  <c r="AG6" i="19"/>
  <c r="AG5" i="19"/>
  <c r="AF62" i="19"/>
  <c r="AF61" i="19"/>
  <c r="AF60" i="19"/>
  <c r="AF59" i="19"/>
  <c r="AF58" i="19"/>
  <c r="AF57" i="19"/>
  <c r="AF56" i="19"/>
  <c r="AF55" i="19"/>
  <c r="AF54" i="19"/>
  <c r="AF53" i="19"/>
  <c r="AF52" i="19"/>
  <c r="AF51" i="19"/>
  <c r="AF50" i="19"/>
  <c r="AF49" i="19"/>
  <c r="AF48" i="19"/>
  <c r="AF47" i="19"/>
  <c r="AF46" i="19"/>
  <c r="AF45" i="19"/>
  <c r="AF44" i="19"/>
  <c r="AF43" i="19"/>
  <c r="AF42" i="19"/>
  <c r="AF41" i="19"/>
  <c r="AF40" i="19"/>
  <c r="AF39" i="19"/>
  <c r="AF38" i="19"/>
  <c r="AF37" i="19"/>
  <c r="AF36" i="19"/>
  <c r="AF35" i="19"/>
  <c r="AF34" i="19"/>
  <c r="AF33" i="19"/>
  <c r="AF32" i="19"/>
  <c r="AF31" i="19"/>
  <c r="AF30" i="19"/>
  <c r="AF29" i="19"/>
  <c r="AF28" i="19"/>
  <c r="AF27" i="19"/>
  <c r="AF26" i="19"/>
  <c r="AF25" i="19"/>
  <c r="AF24" i="19"/>
  <c r="AF23" i="19"/>
  <c r="AF22" i="19"/>
  <c r="AF21" i="19"/>
  <c r="AF20" i="19"/>
  <c r="AF19" i="19"/>
  <c r="AF18" i="19"/>
  <c r="AF17" i="19"/>
  <c r="AF16" i="19"/>
  <c r="AF15" i="19"/>
  <c r="AF14" i="19"/>
  <c r="AF13" i="19"/>
  <c r="AF12" i="19"/>
  <c r="AF11" i="19"/>
  <c r="AF10" i="19"/>
  <c r="AF9" i="19"/>
  <c r="AF8" i="19"/>
  <c r="AF7" i="19"/>
  <c r="AF6" i="19"/>
  <c r="AF5" i="19"/>
  <c r="AE63" i="19"/>
  <c r="AE62" i="19"/>
  <c r="AE61" i="19"/>
  <c r="AE60" i="19"/>
  <c r="AE59" i="19"/>
  <c r="AE58" i="19"/>
  <c r="AE57" i="19"/>
  <c r="AE56" i="19"/>
  <c r="AE55" i="19"/>
  <c r="AE54" i="19"/>
  <c r="AE53" i="19"/>
  <c r="AE52" i="19"/>
  <c r="AE51" i="19"/>
  <c r="AE50" i="19"/>
  <c r="AE49" i="19"/>
  <c r="AE48" i="19"/>
  <c r="AE47" i="19"/>
  <c r="AE46" i="19"/>
  <c r="AE45" i="19"/>
  <c r="AE44" i="19"/>
  <c r="AE43" i="19"/>
  <c r="AE42" i="19"/>
  <c r="AE41" i="19"/>
  <c r="AE40" i="19"/>
  <c r="AE39" i="19"/>
  <c r="AE38" i="19"/>
  <c r="AE37" i="19"/>
  <c r="AE36" i="19"/>
  <c r="AE35" i="19"/>
  <c r="AE34" i="19"/>
  <c r="AE33" i="19"/>
  <c r="AE32" i="19"/>
  <c r="AE31" i="19"/>
  <c r="AE30" i="19"/>
  <c r="AE29" i="19"/>
  <c r="AE28" i="19"/>
  <c r="AE27" i="19"/>
  <c r="AE26" i="19"/>
  <c r="AE25" i="19"/>
  <c r="AE24" i="19"/>
  <c r="AE23" i="19"/>
  <c r="AE22" i="19"/>
  <c r="AE21" i="19"/>
  <c r="AE20" i="19"/>
  <c r="AE19" i="19"/>
  <c r="AE18" i="19"/>
  <c r="AE17" i="19"/>
  <c r="AE16" i="19"/>
  <c r="AE15" i="19"/>
  <c r="AE14" i="19"/>
  <c r="AE13" i="19"/>
  <c r="AE12" i="19"/>
  <c r="AE11" i="19"/>
  <c r="AE10" i="19"/>
  <c r="AE9" i="19"/>
  <c r="AE8" i="19"/>
  <c r="AE7" i="19"/>
  <c r="AE6" i="19"/>
  <c r="AE5" i="19"/>
  <c r="AD62" i="19"/>
  <c r="AD61" i="19"/>
  <c r="AD60" i="19"/>
  <c r="AD59" i="19"/>
  <c r="AD58" i="19"/>
  <c r="AD57" i="19"/>
  <c r="AD56" i="19"/>
  <c r="AD55" i="19"/>
  <c r="AD54" i="19"/>
  <c r="AD53" i="19"/>
  <c r="AD52" i="19"/>
  <c r="AD51" i="19"/>
  <c r="AD50" i="19"/>
  <c r="AD49" i="19"/>
  <c r="AD48" i="19"/>
  <c r="AD47" i="19"/>
  <c r="AD46" i="19"/>
  <c r="AD45" i="19"/>
  <c r="AD44" i="19"/>
  <c r="AD43" i="19"/>
  <c r="AD42" i="19"/>
  <c r="AD41" i="19"/>
  <c r="AD40" i="19"/>
  <c r="AD39" i="19"/>
  <c r="AD38" i="19"/>
  <c r="AD37" i="19"/>
  <c r="AD36" i="19"/>
  <c r="AD35" i="19"/>
  <c r="AD34" i="19"/>
  <c r="AD33" i="19"/>
  <c r="AD32" i="19"/>
  <c r="AD31" i="19"/>
  <c r="AD30" i="19"/>
  <c r="AD29" i="19"/>
  <c r="AD28" i="19"/>
  <c r="AD27" i="19"/>
  <c r="AD26" i="19"/>
  <c r="AD25" i="19"/>
  <c r="AD24" i="19"/>
  <c r="AD23" i="19"/>
  <c r="AD22" i="19"/>
  <c r="AD21" i="19"/>
  <c r="AD20" i="19"/>
  <c r="AD19" i="19"/>
  <c r="AD18" i="19"/>
  <c r="AD17" i="19"/>
  <c r="AD16" i="19"/>
  <c r="AD15" i="19"/>
  <c r="AD14" i="19"/>
  <c r="AD13" i="19"/>
  <c r="AD12" i="19"/>
  <c r="AD11" i="19"/>
  <c r="AD10" i="19"/>
  <c r="AD9" i="19"/>
  <c r="AD8" i="19"/>
  <c r="AD7" i="19"/>
  <c r="AD6" i="19"/>
  <c r="AD5" i="19"/>
  <c r="AC63" i="19"/>
  <c r="AB63" i="19"/>
  <c r="AB62" i="19"/>
  <c r="AB61" i="19"/>
  <c r="AB60" i="19"/>
  <c r="AB59" i="19"/>
  <c r="AB58" i="19"/>
  <c r="AB57" i="19"/>
  <c r="AB56" i="19"/>
  <c r="AB55" i="19"/>
  <c r="AB54" i="19"/>
  <c r="AB53" i="19"/>
  <c r="AB52" i="19"/>
  <c r="AB51" i="19"/>
  <c r="AB50" i="19"/>
  <c r="AB49" i="19"/>
  <c r="AB48" i="19"/>
  <c r="AB47" i="19"/>
  <c r="AB46" i="19"/>
  <c r="AB45" i="19"/>
  <c r="AB44" i="19"/>
  <c r="AB43" i="19"/>
  <c r="AB42" i="19"/>
  <c r="AB41" i="19"/>
  <c r="AB40" i="19"/>
  <c r="AB39" i="19"/>
  <c r="AB38" i="19"/>
  <c r="AB37" i="19"/>
  <c r="AB36" i="19"/>
  <c r="AB35" i="19"/>
  <c r="AB34" i="19"/>
  <c r="AB33" i="19"/>
  <c r="AB32" i="19"/>
  <c r="AB31" i="19"/>
  <c r="AB30" i="19"/>
  <c r="AB29" i="19"/>
  <c r="AB28" i="19"/>
  <c r="AB27" i="19"/>
  <c r="AB26" i="19"/>
  <c r="AB25" i="19"/>
  <c r="AB24" i="19"/>
  <c r="AB23" i="19"/>
  <c r="AB22" i="19"/>
  <c r="AB21" i="19"/>
  <c r="AB20" i="19"/>
  <c r="AB19" i="19"/>
  <c r="AB18" i="19"/>
  <c r="AB17" i="19"/>
  <c r="AB16" i="19"/>
  <c r="AB15" i="19"/>
  <c r="AB14" i="19"/>
  <c r="AB13" i="19"/>
  <c r="AB12" i="19"/>
  <c r="AB11" i="19"/>
  <c r="AB10" i="19"/>
  <c r="AB9" i="19"/>
  <c r="AB8" i="19"/>
  <c r="AB7" i="19"/>
  <c r="AB6" i="19"/>
  <c r="AB5" i="19"/>
  <c r="AA63" i="19"/>
  <c r="AA62" i="19"/>
  <c r="AA61" i="19"/>
  <c r="AA60" i="19"/>
  <c r="AA59" i="19"/>
  <c r="AA58" i="19"/>
  <c r="AA57" i="19"/>
  <c r="AA56" i="19"/>
  <c r="AA55" i="19"/>
  <c r="AA54" i="19"/>
  <c r="AA53" i="19"/>
  <c r="AA52" i="19"/>
  <c r="AA51" i="19"/>
  <c r="AA50" i="19"/>
  <c r="AA49" i="19"/>
  <c r="AA48" i="19"/>
  <c r="AA47" i="19"/>
  <c r="AA46" i="19"/>
  <c r="AA45" i="19"/>
  <c r="AA44" i="19"/>
  <c r="AA43" i="19"/>
  <c r="AA42" i="19"/>
  <c r="AA41" i="19"/>
  <c r="AA40" i="19"/>
  <c r="AA39" i="19"/>
  <c r="AA38" i="19"/>
  <c r="AA37" i="19"/>
  <c r="AA36" i="19"/>
  <c r="AA35" i="19"/>
  <c r="AA34" i="19"/>
  <c r="AA33" i="19"/>
  <c r="AA32" i="19"/>
  <c r="AA31" i="19"/>
  <c r="AA30" i="19"/>
  <c r="AA29" i="19"/>
  <c r="AA28" i="19"/>
  <c r="AA27" i="19"/>
  <c r="AA26" i="19"/>
  <c r="AA25" i="19"/>
  <c r="AA24" i="19"/>
  <c r="AA23" i="19"/>
  <c r="AA22" i="19"/>
  <c r="AA21" i="19"/>
  <c r="AA20" i="19"/>
  <c r="AA19" i="19"/>
  <c r="AA18" i="19"/>
  <c r="AA17" i="19"/>
  <c r="AA16" i="19"/>
  <c r="AA15" i="19"/>
  <c r="AA14" i="19"/>
  <c r="AA13" i="19"/>
  <c r="AA12" i="19"/>
  <c r="AA11" i="19"/>
  <c r="AA10" i="19"/>
  <c r="AA9" i="19"/>
  <c r="AA8" i="19"/>
  <c r="AA7" i="19"/>
  <c r="AA6" i="19"/>
  <c r="AA5" i="19"/>
  <c r="Z63" i="19"/>
  <c r="Y63" i="19"/>
  <c r="Y62" i="19"/>
  <c r="Y61" i="19"/>
  <c r="Y60" i="19"/>
  <c r="Y59" i="19"/>
  <c r="Y58" i="19"/>
  <c r="Y57" i="19"/>
  <c r="Y56" i="19"/>
  <c r="Y55" i="19"/>
  <c r="Y54" i="19"/>
  <c r="Y53" i="19"/>
  <c r="Y52" i="19"/>
  <c r="Y51" i="19"/>
  <c r="Y50" i="19"/>
  <c r="Y49" i="19"/>
  <c r="Y48" i="19"/>
  <c r="Y47" i="19"/>
  <c r="Y46" i="19"/>
  <c r="Y45" i="19"/>
  <c r="Y44" i="19"/>
  <c r="Y43" i="19"/>
  <c r="Y42" i="19"/>
  <c r="Y41" i="19"/>
  <c r="Y40" i="19"/>
  <c r="Y39" i="19"/>
  <c r="Y38" i="19"/>
  <c r="Y37" i="19"/>
  <c r="Y36" i="19"/>
  <c r="Y35" i="19"/>
  <c r="Y34" i="19"/>
  <c r="Y33" i="19"/>
  <c r="Y32" i="19"/>
  <c r="Y31" i="19"/>
  <c r="Y30" i="19"/>
  <c r="Y29" i="19"/>
  <c r="Y28" i="19"/>
  <c r="Y27" i="19"/>
  <c r="Y26" i="19"/>
  <c r="Y25" i="19"/>
  <c r="Y24" i="19"/>
  <c r="Y23" i="19"/>
  <c r="Y22" i="19"/>
  <c r="Y21" i="19"/>
  <c r="Y20" i="19"/>
  <c r="Y19" i="19"/>
  <c r="Y18" i="19"/>
  <c r="Y17" i="19"/>
  <c r="Y16" i="19"/>
  <c r="Y15" i="19"/>
  <c r="Y14" i="19"/>
  <c r="Y13" i="19"/>
  <c r="Y12" i="19"/>
  <c r="Y11" i="19"/>
  <c r="Y10" i="19"/>
  <c r="Y9" i="19"/>
  <c r="Y8" i="19"/>
  <c r="Y7" i="19"/>
  <c r="Y6" i="19"/>
  <c r="Y5" i="19"/>
  <c r="X63" i="19"/>
  <c r="X62" i="19"/>
  <c r="X61" i="19"/>
  <c r="X60" i="19"/>
  <c r="X59" i="19"/>
  <c r="X58" i="19"/>
  <c r="X57" i="19"/>
  <c r="X56" i="19"/>
  <c r="X55" i="19"/>
  <c r="X54" i="19"/>
  <c r="X53" i="19"/>
  <c r="X52" i="19"/>
  <c r="X51" i="19"/>
  <c r="X50" i="19"/>
  <c r="X49" i="19"/>
  <c r="X48" i="19"/>
  <c r="X47" i="19"/>
  <c r="X46" i="19"/>
  <c r="X45" i="19"/>
  <c r="X44" i="19"/>
  <c r="X43" i="19"/>
  <c r="X42" i="19"/>
  <c r="X41" i="19"/>
  <c r="X40" i="19"/>
  <c r="X39" i="19"/>
  <c r="X38" i="19"/>
  <c r="X37" i="19"/>
  <c r="X36" i="19"/>
  <c r="X35" i="19"/>
  <c r="X34" i="19"/>
  <c r="X33" i="19"/>
  <c r="X32" i="19"/>
  <c r="X31" i="19"/>
  <c r="X30" i="19"/>
  <c r="X29" i="19"/>
  <c r="X28" i="19"/>
  <c r="X27" i="19"/>
  <c r="X26" i="19"/>
  <c r="X25" i="19"/>
  <c r="X24" i="19"/>
  <c r="X23" i="19"/>
  <c r="X22" i="19"/>
  <c r="X21" i="19"/>
  <c r="X20" i="19"/>
  <c r="X19" i="19"/>
  <c r="X18" i="19"/>
  <c r="X17" i="19"/>
  <c r="X16" i="19"/>
  <c r="X15" i="19"/>
  <c r="X14" i="19"/>
  <c r="X13" i="19"/>
  <c r="X12" i="19"/>
  <c r="X11" i="19"/>
  <c r="X10" i="19"/>
  <c r="X9" i="19"/>
  <c r="X8" i="19"/>
  <c r="X7" i="19"/>
  <c r="X6" i="19"/>
  <c r="X5" i="19"/>
  <c r="CH5" i="18"/>
  <c r="BV62" i="18"/>
  <c r="CH62" i="18" s="1"/>
  <c r="BV61" i="18"/>
  <c r="CH61" i="18" s="1"/>
  <c r="BV60" i="18"/>
  <c r="CH60" i="18" s="1"/>
  <c r="BV59" i="18"/>
  <c r="CH59" i="18" s="1"/>
  <c r="BV58" i="18"/>
  <c r="BV57" i="18"/>
  <c r="BV56" i="18"/>
  <c r="BV55" i="18"/>
  <c r="BV54" i="18"/>
  <c r="BV53" i="18"/>
  <c r="BV52" i="18"/>
  <c r="CH52" i="18" s="1"/>
  <c r="BV51" i="18"/>
  <c r="BV50" i="18"/>
  <c r="CH50" i="18" s="1"/>
  <c r="BV49" i="18"/>
  <c r="BV48" i="18"/>
  <c r="BV47" i="18"/>
  <c r="BV46" i="18"/>
  <c r="CH46" i="18" s="1"/>
  <c r="BV45" i="18"/>
  <c r="BV44" i="18"/>
  <c r="BV43" i="18"/>
  <c r="BV42" i="18"/>
  <c r="BV41" i="18"/>
  <c r="BV40" i="18"/>
  <c r="BV39" i="18"/>
  <c r="BV38" i="18"/>
  <c r="BV37" i="18"/>
  <c r="BV36" i="18"/>
  <c r="BV35" i="18"/>
  <c r="CH35" i="18" s="1"/>
  <c r="BV34" i="18"/>
  <c r="BV33" i="18"/>
  <c r="BV32" i="18"/>
  <c r="BV31" i="18"/>
  <c r="BV30" i="18"/>
  <c r="CH30" i="18" s="1"/>
  <c r="BV29" i="18"/>
  <c r="BV28" i="18"/>
  <c r="BV27" i="18"/>
  <c r="BV26" i="18"/>
  <c r="BV25" i="18"/>
  <c r="BV24" i="18"/>
  <c r="BV23" i="18"/>
  <c r="BV22" i="18"/>
  <c r="BV21" i="18"/>
  <c r="BV20" i="18"/>
  <c r="BV19" i="18"/>
  <c r="BV18" i="18"/>
  <c r="BV17" i="18"/>
  <c r="BV16" i="18"/>
  <c r="CH16" i="18" s="1"/>
  <c r="BV15" i="18"/>
  <c r="CH15" i="18" s="1"/>
  <c r="BV14" i="18"/>
  <c r="CH14" i="18" s="1"/>
  <c r="BV13" i="18"/>
  <c r="CH13" i="18" s="1"/>
  <c r="BV12" i="18"/>
  <c r="BV11" i="18"/>
  <c r="BV10" i="18"/>
  <c r="BV9" i="18"/>
  <c r="BV8" i="18"/>
  <c r="BV7" i="18"/>
  <c r="BV6" i="18"/>
  <c r="BV5" i="18"/>
  <c r="BV63" i="17"/>
  <c r="BV62" i="17"/>
  <c r="BV61" i="17"/>
  <c r="BV60" i="17"/>
  <c r="BV59" i="17"/>
  <c r="BV58" i="17"/>
  <c r="BV57" i="17"/>
  <c r="BV56" i="17"/>
  <c r="BV55" i="17"/>
  <c r="BV54" i="17"/>
  <c r="BV53" i="17"/>
  <c r="BV52" i="17"/>
  <c r="BV51" i="17"/>
  <c r="BV50" i="17"/>
  <c r="BV49" i="17"/>
  <c r="BV48" i="17"/>
  <c r="BV47" i="17"/>
  <c r="BV46" i="17"/>
  <c r="BV45" i="17"/>
  <c r="BV44" i="17"/>
  <c r="BV43" i="17"/>
  <c r="BV42" i="17"/>
  <c r="BV41" i="17"/>
  <c r="BV40" i="17"/>
  <c r="BV39" i="17"/>
  <c r="BV38" i="17"/>
  <c r="BV37" i="17"/>
  <c r="BV36" i="17"/>
  <c r="BV35" i="17"/>
  <c r="BV34" i="17"/>
  <c r="BV33" i="17"/>
  <c r="BV32" i="17"/>
  <c r="BV31" i="17"/>
  <c r="BV30" i="17"/>
  <c r="BV29" i="17"/>
  <c r="BV28" i="17"/>
  <c r="BV27" i="17"/>
  <c r="BV26" i="17"/>
  <c r="BV25" i="17"/>
  <c r="BV24" i="17"/>
  <c r="BV23" i="17"/>
  <c r="BV22" i="17"/>
  <c r="BV21" i="17"/>
  <c r="BV20" i="17"/>
  <c r="BV19" i="17"/>
  <c r="BV18" i="17"/>
  <c r="BV17" i="17"/>
  <c r="BV16" i="17"/>
  <c r="BV15" i="17"/>
  <c r="BV14" i="17"/>
  <c r="BV13" i="17"/>
  <c r="BV12" i="17"/>
  <c r="BV11" i="17"/>
  <c r="BV10" i="17"/>
  <c r="BV9" i="17"/>
  <c r="BV8" i="17"/>
  <c r="BV7" i="17"/>
  <c r="BV6" i="17"/>
  <c r="BV5" i="17"/>
  <c r="BU63" i="17"/>
  <c r="BU62" i="17"/>
  <c r="BU61" i="17"/>
  <c r="BU60" i="17"/>
  <c r="BU59" i="17"/>
  <c r="BU58" i="17"/>
  <c r="BU57" i="17"/>
  <c r="BU56" i="17"/>
  <c r="BU55" i="17"/>
  <c r="BU54" i="17"/>
  <c r="BU53" i="17"/>
  <c r="BU52" i="17"/>
  <c r="BU51" i="17"/>
  <c r="BU50" i="17"/>
  <c r="BU49" i="17"/>
  <c r="BU48" i="17"/>
  <c r="BU47" i="17"/>
  <c r="BU46" i="17"/>
  <c r="BU45" i="17"/>
  <c r="BU44" i="17"/>
  <c r="BU43" i="17"/>
  <c r="BU42" i="17"/>
  <c r="BU41" i="17"/>
  <c r="BU40" i="17"/>
  <c r="BU39" i="17"/>
  <c r="BU38" i="17"/>
  <c r="BU37" i="17"/>
  <c r="BU36" i="17"/>
  <c r="BU35" i="17"/>
  <c r="BU34" i="17"/>
  <c r="BU33" i="17"/>
  <c r="BU32" i="17"/>
  <c r="BU31" i="17"/>
  <c r="BU30" i="17"/>
  <c r="BU29" i="17"/>
  <c r="BU28" i="17"/>
  <c r="BU27" i="17"/>
  <c r="BU26" i="17"/>
  <c r="BU25" i="17"/>
  <c r="BU24" i="17"/>
  <c r="BU23" i="17"/>
  <c r="BU22" i="17"/>
  <c r="BU21" i="17"/>
  <c r="BU20" i="17"/>
  <c r="BU19" i="17"/>
  <c r="BU18" i="17"/>
  <c r="BU17" i="17"/>
  <c r="BU16" i="17"/>
  <c r="BU15" i="17"/>
  <c r="BU14" i="17"/>
  <c r="BU13" i="17"/>
  <c r="BU12" i="17"/>
  <c r="BU11" i="17"/>
  <c r="BU10" i="17"/>
  <c r="BU9" i="17"/>
  <c r="BU8" i="17"/>
  <c r="BU7" i="17"/>
  <c r="BU6" i="17"/>
  <c r="BU5" i="17"/>
  <c r="BT63" i="17"/>
  <c r="BT62" i="17"/>
  <c r="BT61" i="17"/>
  <c r="BT60" i="17"/>
  <c r="BT59" i="17"/>
  <c r="BT58" i="17"/>
  <c r="BT57" i="17"/>
  <c r="BT56" i="17"/>
  <c r="BT55" i="17"/>
  <c r="BT54" i="17"/>
  <c r="BT53" i="17"/>
  <c r="BT52" i="17"/>
  <c r="BT51" i="17"/>
  <c r="BT50" i="17"/>
  <c r="BT49" i="17"/>
  <c r="BT48" i="17"/>
  <c r="BT47" i="17"/>
  <c r="BT46" i="17"/>
  <c r="BT45" i="17"/>
  <c r="BT44" i="17"/>
  <c r="BT43" i="17"/>
  <c r="BT42" i="17"/>
  <c r="BT41" i="17"/>
  <c r="BT40" i="17"/>
  <c r="BT39" i="17"/>
  <c r="BT38" i="17"/>
  <c r="BT37" i="17"/>
  <c r="BT36" i="17"/>
  <c r="BT35" i="17"/>
  <c r="BT34" i="17"/>
  <c r="BT33" i="17"/>
  <c r="BT32" i="17"/>
  <c r="BT31" i="17"/>
  <c r="BT30" i="17"/>
  <c r="BT29" i="17"/>
  <c r="BT28" i="17"/>
  <c r="BT27" i="17"/>
  <c r="BT26" i="17"/>
  <c r="BT25" i="17"/>
  <c r="BT24" i="17"/>
  <c r="BT23" i="17"/>
  <c r="BT22" i="17"/>
  <c r="BT21" i="17"/>
  <c r="BT20" i="17"/>
  <c r="BT19" i="17"/>
  <c r="BT18" i="17"/>
  <c r="BT17" i="17"/>
  <c r="BT16" i="17"/>
  <c r="BT15" i="17"/>
  <c r="BT14" i="17"/>
  <c r="BT13" i="17"/>
  <c r="BT12" i="17"/>
  <c r="BT11" i="17"/>
  <c r="BT10" i="17"/>
  <c r="BT9" i="17"/>
  <c r="BT8" i="17"/>
  <c r="BT7" i="17"/>
  <c r="BT6" i="17"/>
  <c r="BT5" i="17"/>
  <c r="BR63" i="17"/>
  <c r="BR62" i="17"/>
  <c r="BR61" i="17"/>
  <c r="BR60" i="17"/>
  <c r="BR59" i="17"/>
  <c r="BR58" i="17"/>
  <c r="BR57" i="17"/>
  <c r="BR56" i="17"/>
  <c r="BR55" i="17"/>
  <c r="BR54" i="17"/>
  <c r="BR53" i="17"/>
  <c r="BR52" i="17"/>
  <c r="BR51" i="17"/>
  <c r="BR50" i="17"/>
  <c r="BR49" i="17"/>
  <c r="BR48" i="17"/>
  <c r="BR47" i="17"/>
  <c r="BR46" i="17"/>
  <c r="BR45" i="17"/>
  <c r="BR44" i="17"/>
  <c r="BR43" i="17"/>
  <c r="BR42" i="17"/>
  <c r="BR41" i="17"/>
  <c r="BR40" i="17"/>
  <c r="BR39" i="17"/>
  <c r="BR38" i="17"/>
  <c r="BR37" i="17"/>
  <c r="BR36" i="17"/>
  <c r="BR35" i="17"/>
  <c r="BR34" i="17"/>
  <c r="BR33" i="17"/>
  <c r="BR32" i="17"/>
  <c r="BR31" i="17"/>
  <c r="BR30" i="17"/>
  <c r="BR29" i="17"/>
  <c r="BR28" i="17"/>
  <c r="BR27" i="17"/>
  <c r="BR26" i="17"/>
  <c r="BR25" i="17"/>
  <c r="BR24" i="17"/>
  <c r="BR23" i="17"/>
  <c r="BR22" i="17"/>
  <c r="BR21" i="17"/>
  <c r="BR20" i="17"/>
  <c r="BR19" i="17"/>
  <c r="BR18" i="17"/>
  <c r="BR17" i="17"/>
  <c r="BR16" i="17"/>
  <c r="BR15" i="17"/>
  <c r="BR14" i="17"/>
  <c r="BR13" i="17"/>
  <c r="BR12" i="17"/>
  <c r="BR11" i="17"/>
  <c r="BR10" i="17"/>
  <c r="BR9" i="17"/>
  <c r="BR8" i="17"/>
  <c r="BR7" i="17"/>
  <c r="BR6" i="17"/>
  <c r="BR5" i="17"/>
  <c r="BQ63" i="17"/>
  <c r="BQ62" i="17"/>
  <c r="BQ61" i="17"/>
  <c r="BQ60" i="17"/>
  <c r="BQ59" i="17"/>
  <c r="BQ58" i="17"/>
  <c r="BQ57" i="17"/>
  <c r="BQ56" i="17"/>
  <c r="BQ55" i="17"/>
  <c r="BQ54" i="17"/>
  <c r="BQ53" i="17"/>
  <c r="BQ52" i="17"/>
  <c r="BQ51" i="17"/>
  <c r="BQ50" i="17"/>
  <c r="BQ49" i="17"/>
  <c r="BQ48" i="17"/>
  <c r="BQ47" i="17"/>
  <c r="BQ46" i="17"/>
  <c r="BQ45" i="17"/>
  <c r="BQ44" i="17"/>
  <c r="BQ43" i="17"/>
  <c r="BQ42" i="17"/>
  <c r="BQ41" i="17"/>
  <c r="BQ40" i="17"/>
  <c r="BQ39" i="17"/>
  <c r="BQ38" i="17"/>
  <c r="BQ37" i="17"/>
  <c r="BQ36" i="17"/>
  <c r="BQ35" i="17"/>
  <c r="BQ34" i="17"/>
  <c r="BQ33" i="17"/>
  <c r="BQ32" i="17"/>
  <c r="BQ31" i="17"/>
  <c r="BQ30" i="17"/>
  <c r="BQ29" i="17"/>
  <c r="BQ28" i="17"/>
  <c r="BQ27" i="17"/>
  <c r="BQ26" i="17"/>
  <c r="BQ25" i="17"/>
  <c r="BQ24" i="17"/>
  <c r="BQ23" i="17"/>
  <c r="BQ22" i="17"/>
  <c r="BQ21" i="17"/>
  <c r="BQ20" i="17"/>
  <c r="BQ19" i="17"/>
  <c r="BQ18" i="17"/>
  <c r="BQ17" i="17"/>
  <c r="BQ16" i="17"/>
  <c r="BQ15" i="17"/>
  <c r="BQ14" i="17"/>
  <c r="BQ13" i="17"/>
  <c r="BQ12" i="17"/>
  <c r="BQ11" i="17"/>
  <c r="BQ10" i="17"/>
  <c r="BQ9" i="17"/>
  <c r="BQ8" i="17"/>
  <c r="BQ7" i="17"/>
  <c r="BQ6" i="17"/>
  <c r="BQ5" i="17"/>
  <c r="BP62" i="17"/>
  <c r="BP61" i="17"/>
  <c r="BP60" i="17"/>
  <c r="BP59" i="17"/>
  <c r="BP58" i="17"/>
  <c r="BP57" i="17"/>
  <c r="BP56" i="17"/>
  <c r="BP55" i="17"/>
  <c r="BP54" i="17"/>
  <c r="BP53" i="17"/>
  <c r="BP52" i="17"/>
  <c r="BP51" i="17"/>
  <c r="BP50" i="17"/>
  <c r="BP49" i="17"/>
  <c r="BP48" i="17"/>
  <c r="BP47" i="17"/>
  <c r="BP46" i="17"/>
  <c r="BP45" i="17"/>
  <c r="BP44" i="17"/>
  <c r="BP43" i="17"/>
  <c r="BP42" i="17"/>
  <c r="BP41" i="17"/>
  <c r="BP40" i="17"/>
  <c r="BP39" i="17"/>
  <c r="BP38" i="17"/>
  <c r="BP37" i="17"/>
  <c r="BP36" i="17"/>
  <c r="BP35" i="17"/>
  <c r="BP34" i="17"/>
  <c r="BP33" i="17"/>
  <c r="BP32" i="17"/>
  <c r="BP31" i="17"/>
  <c r="BP30" i="17"/>
  <c r="BP29" i="17"/>
  <c r="BP28" i="17"/>
  <c r="BP27" i="17"/>
  <c r="BP26" i="17"/>
  <c r="BP25" i="17"/>
  <c r="BP24" i="17"/>
  <c r="BP23" i="17"/>
  <c r="BP22" i="17"/>
  <c r="BP21" i="17"/>
  <c r="BP20" i="17"/>
  <c r="BP19" i="17"/>
  <c r="BP18" i="17"/>
  <c r="BP17" i="17"/>
  <c r="BP16" i="17"/>
  <c r="BP15" i="17"/>
  <c r="BP14" i="17"/>
  <c r="BP13" i="17"/>
  <c r="BP12" i="17"/>
  <c r="BP11" i="17"/>
  <c r="BP10" i="17"/>
  <c r="BP9" i="17"/>
  <c r="BP8" i="17"/>
  <c r="BP7" i="17"/>
  <c r="BP6" i="17"/>
  <c r="BP5" i="17"/>
  <c r="BO62" i="17"/>
  <c r="BO61" i="17"/>
  <c r="BO60" i="17"/>
  <c r="BO59" i="17"/>
  <c r="BO58" i="17"/>
  <c r="BO57" i="17"/>
  <c r="BO56" i="17"/>
  <c r="BO55" i="17"/>
  <c r="BO54" i="17"/>
  <c r="BO53" i="17"/>
  <c r="BO52" i="17"/>
  <c r="BO51" i="17"/>
  <c r="BO50" i="17"/>
  <c r="BO49" i="17"/>
  <c r="BO48" i="17"/>
  <c r="BO47" i="17"/>
  <c r="BO46" i="17"/>
  <c r="BO45" i="17"/>
  <c r="BO44" i="17"/>
  <c r="BO43" i="17"/>
  <c r="BO42" i="17"/>
  <c r="BO41" i="17"/>
  <c r="BO40" i="17"/>
  <c r="BO39" i="17"/>
  <c r="BO38" i="17"/>
  <c r="BO37" i="17"/>
  <c r="BO36" i="17"/>
  <c r="BO35" i="17"/>
  <c r="BO34" i="17"/>
  <c r="BO33" i="17"/>
  <c r="BO32" i="17"/>
  <c r="BO31" i="17"/>
  <c r="BO30" i="17"/>
  <c r="BO29" i="17"/>
  <c r="BO28" i="17"/>
  <c r="BO27" i="17"/>
  <c r="BO26" i="17"/>
  <c r="BO25" i="17"/>
  <c r="BO24" i="17"/>
  <c r="BO23" i="17"/>
  <c r="BO22" i="17"/>
  <c r="BO21" i="17"/>
  <c r="BO20" i="17"/>
  <c r="BO19" i="17"/>
  <c r="BO18" i="17"/>
  <c r="BO17" i="17"/>
  <c r="BO16" i="17"/>
  <c r="BO15" i="17"/>
  <c r="BO14" i="17"/>
  <c r="BO13" i="17"/>
  <c r="BO12" i="17"/>
  <c r="BO11" i="17"/>
  <c r="BO10" i="17"/>
  <c r="BO9" i="17"/>
  <c r="BO8" i="17"/>
  <c r="BO7" i="17"/>
  <c r="BO6" i="17"/>
  <c r="BO5" i="17"/>
  <c r="BN63" i="17"/>
  <c r="BN62" i="17"/>
  <c r="BN61" i="17"/>
  <c r="BN60" i="17"/>
  <c r="BN59" i="17"/>
  <c r="BN58" i="17"/>
  <c r="BN57" i="17"/>
  <c r="BN56" i="17"/>
  <c r="BN55" i="17"/>
  <c r="BN54" i="17"/>
  <c r="BN53" i="17"/>
  <c r="BN52" i="17"/>
  <c r="BN51" i="17"/>
  <c r="BN50" i="17"/>
  <c r="BN49" i="17"/>
  <c r="BN48" i="17"/>
  <c r="BN47" i="17"/>
  <c r="BN46" i="17"/>
  <c r="BN45" i="17"/>
  <c r="BN44" i="17"/>
  <c r="BN43" i="17"/>
  <c r="BN42" i="17"/>
  <c r="BN41" i="17"/>
  <c r="BN40" i="17"/>
  <c r="BN39" i="17"/>
  <c r="BN38" i="17"/>
  <c r="BN37" i="17"/>
  <c r="BN36" i="17"/>
  <c r="BN35" i="17"/>
  <c r="BN34" i="17"/>
  <c r="BN33" i="17"/>
  <c r="BN32" i="17"/>
  <c r="BN31" i="17"/>
  <c r="BN30" i="17"/>
  <c r="BN29" i="17"/>
  <c r="BN28" i="17"/>
  <c r="BN27" i="17"/>
  <c r="BN26" i="17"/>
  <c r="BN25" i="17"/>
  <c r="BN24" i="17"/>
  <c r="BN23" i="17"/>
  <c r="BN22" i="17"/>
  <c r="BN21" i="17"/>
  <c r="BN20" i="17"/>
  <c r="BN19" i="17"/>
  <c r="BN18" i="17"/>
  <c r="BN17" i="17"/>
  <c r="BN16" i="17"/>
  <c r="BN15" i="17"/>
  <c r="BN14" i="17"/>
  <c r="BN13" i="17"/>
  <c r="BN12" i="17"/>
  <c r="BN11" i="17"/>
  <c r="BN10" i="17"/>
  <c r="BN9" i="17"/>
  <c r="BN8" i="17"/>
  <c r="BN7" i="17"/>
  <c r="BN6" i="17"/>
  <c r="BN5" i="17"/>
  <c r="BM62" i="17"/>
  <c r="BM61" i="17"/>
  <c r="BM60" i="17"/>
  <c r="BM59" i="17"/>
  <c r="BM58" i="17"/>
  <c r="BM57" i="17"/>
  <c r="BM56" i="17"/>
  <c r="BM55" i="17"/>
  <c r="BM54" i="17"/>
  <c r="BM53" i="17"/>
  <c r="BM52" i="17"/>
  <c r="BM51" i="17"/>
  <c r="BM50" i="17"/>
  <c r="BM49" i="17"/>
  <c r="BM48" i="17"/>
  <c r="BM47" i="17"/>
  <c r="BM46" i="17"/>
  <c r="BM45" i="17"/>
  <c r="BM44" i="17"/>
  <c r="BM43" i="17"/>
  <c r="BM42" i="17"/>
  <c r="BM41" i="17"/>
  <c r="BM40" i="17"/>
  <c r="BM39" i="17"/>
  <c r="BM38" i="17"/>
  <c r="BM37" i="17"/>
  <c r="BM36" i="17"/>
  <c r="BM35" i="17"/>
  <c r="BM34" i="17"/>
  <c r="BM33" i="17"/>
  <c r="BM32" i="17"/>
  <c r="BM31" i="17"/>
  <c r="BM30" i="17"/>
  <c r="BM29" i="17"/>
  <c r="BM28" i="17"/>
  <c r="BM27" i="17"/>
  <c r="BM26" i="17"/>
  <c r="BM25" i="17"/>
  <c r="BM24" i="17"/>
  <c r="BM23" i="17"/>
  <c r="BM22" i="17"/>
  <c r="BM21" i="17"/>
  <c r="BM20" i="17"/>
  <c r="BM19" i="17"/>
  <c r="BM18" i="17"/>
  <c r="BM17" i="17"/>
  <c r="BM16" i="17"/>
  <c r="BM15" i="17"/>
  <c r="BM14" i="17"/>
  <c r="BM13" i="17"/>
  <c r="BM12" i="17"/>
  <c r="BM11" i="17"/>
  <c r="BM10" i="17"/>
  <c r="BM9" i="17"/>
  <c r="BM8" i="17"/>
  <c r="BM7" i="17"/>
  <c r="BM6" i="17"/>
  <c r="BM5" i="17"/>
  <c r="BL63" i="17"/>
  <c r="BK63" i="17"/>
  <c r="BK62" i="17"/>
  <c r="BK61" i="17"/>
  <c r="BK60" i="17"/>
  <c r="BK59" i="17"/>
  <c r="BK58" i="17"/>
  <c r="BK57" i="17"/>
  <c r="BK56" i="17"/>
  <c r="BK55" i="17"/>
  <c r="BK54" i="17"/>
  <c r="BK53" i="17"/>
  <c r="BK52" i="17"/>
  <c r="BK51" i="17"/>
  <c r="BK50" i="17"/>
  <c r="BK49" i="17"/>
  <c r="BK48" i="17"/>
  <c r="BK47" i="17"/>
  <c r="BK46" i="17"/>
  <c r="BK45" i="17"/>
  <c r="BK44" i="17"/>
  <c r="BK43" i="17"/>
  <c r="BK42" i="17"/>
  <c r="BK41" i="17"/>
  <c r="BK40" i="17"/>
  <c r="BK39" i="17"/>
  <c r="BK38" i="17"/>
  <c r="BK37" i="17"/>
  <c r="BK36" i="17"/>
  <c r="BK35" i="17"/>
  <c r="BK34" i="17"/>
  <c r="BK33" i="17"/>
  <c r="BK32" i="17"/>
  <c r="BK31" i="17"/>
  <c r="BK30" i="17"/>
  <c r="BK29" i="17"/>
  <c r="BK28" i="17"/>
  <c r="BK27" i="17"/>
  <c r="BK26" i="17"/>
  <c r="BK25" i="17"/>
  <c r="BK24" i="17"/>
  <c r="BK23" i="17"/>
  <c r="BK22" i="17"/>
  <c r="BK21" i="17"/>
  <c r="BK20" i="17"/>
  <c r="BK19" i="17"/>
  <c r="BK18" i="17"/>
  <c r="BK17" i="17"/>
  <c r="BK16" i="17"/>
  <c r="BK15" i="17"/>
  <c r="BK14" i="17"/>
  <c r="BK13" i="17"/>
  <c r="BK12" i="17"/>
  <c r="BK11" i="17"/>
  <c r="BK10" i="17"/>
  <c r="BK9" i="17"/>
  <c r="BK8" i="17"/>
  <c r="BK7" i="17"/>
  <c r="BK6" i="17"/>
  <c r="BK5" i="17"/>
  <c r="BJ63" i="17"/>
  <c r="BJ62" i="17"/>
  <c r="BJ61" i="17"/>
  <c r="BJ60" i="17"/>
  <c r="BJ59" i="17"/>
  <c r="BJ58" i="17"/>
  <c r="BJ57" i="17"/>
  <c r="BJ56" i="17"/>
  <c r="BJ55" i="17"/>
  <c r="BJ54" i="17"/>
  <c r="BJ53" i="17"/>
  <c r="BJ52" i="17"/>
  <c r="BJ51" i="17"/>
  <c r="BJ50" i="17"/>
  <c r="BJ49" i="17"/>
  <c r="BJ48" i="17"/>
  <c r="BJ47" i="17"/>
  <c r="BJ46" i="17"/>
  <c r="BJ45" i="17"/>
  <c r="BJ44" i="17"/>
  <c r="BJ43" i="17"/>
  <c r="BJ42" i="17"/>
  <c r="BJ41" i="17"/>
  <c r="BJ40" i="17"/>
  <c r="BJ39" i="17"/>
  <c r="BJ38" i="17"/>
  <c r="BJ37" i="17"/>
  <c r="BJ36" i="17"/>
  <c r="BJ35" i="17"/>
  <c r="BJ34" i="17"/>
  <c r="BJ33" i="17"/>
  <c r="BJ32" i="17"/>
  <c r="BJ31" i="17"/>
  <c r="BJ30" i="17"/>
  <c r="BJ29" i="17"/>
  <c r="BJ28" i="17"/>
  <c r="BJ27" i="17"/>
  <c r="BJ26" i="17"/>
  <c r="BJ25" i="17"/>
  <c r="BJ24" i="17"/>
  <c r="BJ23" i="17"/>
  <c r="BJ22" i="17"/>
  <c r="BJ21" i="17"/>
  <c r="BJ20" i="17"/>
  <c r="BJ19" i="17"/>
  <c r="BJ18" i="17"/>
  <c r="BJ17" i="17"/>
  <c r="BJ16" i="17"/>
  <c r="BJ15" i="17"/>
  <c r="BJ14" i="17"/>
  <c r="BJ13" i="17"/>
  <c r="BJ12" i="17"/>
  <c r="BJ11" i="17"/>
  <c r="BJ10" i="17"/>
  <c r="BJ9" i="17"/>
  <c r="BJ8" i="17"/>
  <c r="BJ7" i="17"/>
  <c r="BJ6" i="17"/>
  <c r="BJ5" i="17"/>
  <c r="BI63" i="17"/>
  <c r="BH63" i="17"/>
  <c r="BH62" i="17"/>
  <c r="BH61" i="17"/>
  <c r="BH60" i="17"/>
  <c r="BH59" i="17"/>
  <c r="BH58" i="17"/>
  <c r="BH57" i="17"/>
  <c r="BH56" i="17"/>
  <c r="BH55" i="17"/>
  <c r="BH54" i="17"/>
  <c r="BH53" i="17"/>
  <c r="BH52" i="17"/>
  <c r="BH51" i="17"/>
  <c r="BH50" i="17"/>
  <c r="BH49" i="17"/>
  <c r="BH48" i="17"/>
  <c r="BH47" i="17"/>
  <c r="BH46" i="17"/>
  <c r="BH45" i="17"/>
  <c r="BH44" i="17"/>
  <c r="BH43" i="17"/>
  <c r="BH42" i="17"/>
  <c r="BH41" i="17"/>
  <c r="BH40" i="17"/>
  <c r="BH39" i="17"/>
  <c r="BH38" i="17"/>
  <c r="BH37" i="17"/>
  <c r="BH36" i="17"/>
  <c r="BH35" i="17"/>
  <c r="BH34" i="17"/>
  <c r="BH33" i="17"/>
  <c r="BH32" i="17"/>
  <c r="BH31" i="17"/>
  <c r="BH30" i="17"/>
  <c r="BH29" i="17"/>
  <c r="BH28" i="17"/>
  <c r="BH27" i="17"/>
  <c r="BH26" i="17"/>
  <c r="BH25" i="17"/>
  <c r="BH24" i="17"/>
  <c r="BH23" i="17"/>
  <c r="BH22" i="17"/>
  <c r="BH21" i="17"/>
  <c r="BH20" i="17"/>
  <c r="BH19" i="17"/>
  <c r="BH18" i="17"/>
  <c r="BH17" i="17"/>
  <c r="BH16" i="17"/>
  <c r="BH15" i="17"/>
  <c r="BH14" i="17"/>
  <c r="BH13" i="17"/>
  <c r="BH12" i="17"/>
  <c r="BH11" i="17"/>
  <c r="BH10" i="17"/>
  <c r="BH9" i="17"/>
  <c r="BH8" i="17"/>
  <c r="BH7" i="17"/>
  <c r="BH6" i="17"/>
  <c r="BH5" i="17"/>
  <c r="BG63" i="17"/>
  <c r="BG62" i="17"/>
  <c r="BG61" i="17"/>
  <c r="BG60" i="17"/>
  <c r="BG59" i="17"/>
  <c r="BG58" i="17"/>
  <c r="BG57" i="17"/>
  <c r="BG56" i="17"/>
  <c r="BG55" i="17"/>
  <c r="BG54" i="17"/>
  <c r="BG53" i="17"/>
  <c r="BG52" i="17"/>
  <c r="BG51" i="17"/>
  <c r="BG50" i="17"/>
  <c r="BG49" i="17"/>
  <c r="BG48" i="17"/>
  <c r="BG47" i="17"/>
  <c r="BG46" i="17"/>
  <c r="BG45" i="17"/>
  <c r="BG44" i="17"/>
  <c r="BG43" i="17"/>
  <c r="BG42" i="17"/>
  <c r="BG41" i="17"/>
  <c r="BG40" i="17"/>
  <c r="BG39" i="17"/>
  <c r="BG38" i="17"/>
  <c r="BG37" i="17"/>
  <c r="BG36" i="17"/>
  <c r="BG35" i="17"/>
  <c r="BG34" i="17"/>
  <c r="BG33" i="17"/>
  <c r="BG32" i="17"/>
  <c r="BG31" i="17"/>
  <c r="BG30" i="17"/>
  <c r="BG29" i="17"/>
  <c r="BG28" i="17"/>
  <c r="BG27" i="17"/>
  <c r="BG26" i="17"/>
  <c r="BG25" i="17"/>
  <c r="BG24" i="17"/>
  <c r="BG23" i="17"/>
  <c r="BG22" i="17"/>
  <c r="BG21" i="17"/>
  <c r="BG20" i="17"/>
  <c r="BG19" i="17"/>
  <c r="BG18" i="17"/>
  <c r="BG17" i="17"/>
  <c r="BG16" i="17"/>
  <c r="BG15" i="17"/>
  <c r="BG14" i="17"/>
  <c r="BG13" i="17"/>
  <c r="BG12" i="17"/>
  <c r="BG11" i="17"/>
  <c r="BG10" i="17"/>
  <c r="BG9" i="17"/>
  <c r="BG8" i="17"/>
  <c r="BG7" i="17"/>
  <c r="BG6" i="17"/>
  <c r="BG5" i="17"/>
  <c r="AF63" i="16"/>
  <c r="AF62" i="16"/>
  <c r="AF61" i="16"/>
  <c r="AF60" i="16"/>
  <c r="AF59" i="16"/>
  <c r="AF58" i="16"/>
  <c r="AF57" i="16"/>
  <c r="AF56" i="16"/>
  <c r="AF55" i="16"/>
  <c r="AF54" i="16"/>
  <c r="AF53" i="16"/>
  <c r="AF52" i="16"/>
  <c r="AF51" i="16"/>
  <c r="AF50" i="16"/>
  <c r="AF49" i="16"/>
  <c r="AF48" i="16"/>
  <c r="AF47" i="16"/>
  <c r="AF46" i="16"/>
  <c r="AF45" i="16"/>
  <c r="AF44" i="16"/>
  <c r="AF43" i="16"/>
  <c r="AF42" i="16"/>
  <c r="AF41" i="16"/>
  <c r="AF40" i="16"/>
  <c r="AF39" i="16"/>
  <c r="AF38" i="16"/>
  <c r="AF37" i="16"/>
  <c r="AF36" i="16"/>
  <c r="AF35" i="16"/>
  <c r="AF34" i="16"/>
  <c r="AF33" i="16"/>
  <c r="AF32" i="16"/>
  <c r="AF31" i="16"/>
  <c r="AF30" i="16"/>
  <c r="AF29" i="16"/>
  <c r="AF28" i="16"/>
  <c r="AF27" i="16"/>
  <c r="AF26" i="16"/>
  <c r="AF25" i="16"/>
  <c r="AF24" i="16"/>
  <c r="AF23" i="16"/>
  <c r="AF22" i="16"/>
  <c r="AF21" i="16"/>
  <c r="AF20" i="16"/>
  <c r="AF19" i="16"/>
  <c r="AF18" i="16"/>
  <c r="AF17" i="16"/>
  <c r="AF16" i="16"/>
  <c r="AF15" i="16"/>
  <c r="AF14" i="16"/>
  <c r="AF13" i="16"/>
  <c r="AF12" i="16"/>
  <c r="AF11" i="16"/>
  <c r="AF10" i="16"/>
  <c r="AF9" i="16"/>
  <c r="AF8" i="16"/>
  <c r="AF7" i="16"/>
  <c r="AF6" i="16"/>
  <c r="AF5" i="16"/>
  <c r="AE63" i="16"/>
  <c r="AE62" i="16"/>
  <c r="AE61" i="16"/>
  <c r="AE60" i="16"/>
  <c r="AE59" i="16"/>
  <c r="AE58" i="16"/>
  <c r="AE57" i="16"/>
  <c r="AE56" i="16"/>
  <c r="AE55" i="16"/>
  <c r="AE54" i="16"/>
  <c r="AE53" i="16"/>
  <c r="AE52" i="16"/>
  <c r="AE51" i="16"/>
  <c r="AE50" i="16"/>
  <c r="AE49" i="16"/>
  <c r="AE48" i="16"/>
  <c r="AE47" i="16"/>
  <c r="AE46" i="16"/>
  <c r="AE45" i="16"/>
  <c r="AE44" i="16"/>
  <c r="AE43" i="16"/>
  <c r="AE42" i="16"/>
  <c r="AE41" i="16"/>
  <c r="AE40" i="16"/>
  <c r="AE39" i="16"/>
  <c r="AE38" i="16"/>
  <c r="AE37" i="16"/>
  <c r="AE36" i="16"/>
  <c r="AE35" i="16"/>
  <c r="AE34" i="16"/>
  <c r="AE33" i="16"/>
  <c r="AE32" i="16"/>
  <c r="AE31" i="16"/>
  <c r="AE30" i="16"/>
  <c r="AE29" i="16"/>
  <c r="AE28" i="16"/>
  <c r="AE27" i="16"/>
  <c r="AE26" i="16"/>
  <c r="AE25" i="16"/>
  <c r="AE24" i="16"/>
  <c r="AE23" i="16"/>
  <c r="AE22" i="16"/>
  <c r="AE21" i="16"/>
  <c r="AE20" i="16"/>
  <c r="AE19" i="16"/>
  <c r="AE18" i="16"/>
  <c r="AE17" i="16"/>
  <c r="AE16" i="16"/>
  <c r="AE15" i="16"/>
  <c r="AE14" i="16"/>
  <c r="AE13" i="16"/>
  <c r="AE12" i="16"/>
  <c r="AE11" i="16"/>
  <c r="AE10" i="16"/>
  <c r="AE9" i="16"/>
  <c r="AE8" i="16"/>
  <c r="AE7" i="16"/>
  <c r="AE6" i="16"/>
  <c r="AE5" i="16"/>
  <c r="AD63" i="16"/>
  <c r="AD62" i="16"/>
  <c r="AD61" i="16"/>
  <c r="AD60" i="16"/>
  <c r="AD59" i="16"/>
  <c r="AD58" i="16"/>
  <c r="AD57" i="16"/>
  <c r="AD56" i="16"/>
  <c r="AD55" i="16"/>
  <c r="AD54" i="16"/>
  <c r="AD53" i="16"/>
  <c r="AD52" i="16"/>
  <c r="AD51" i="16"/>
  <c r="AD50" i="16"/>
  <c r="AD49" i="16"/>
  <c r="AD48" i="16"/>
  <c r="AD47" i="16"/>
  <c r="AD46" i="16"/>
  <c r="AD45" i="16"/>
  <c r="AD44" i="16"/>
  <c r="AD43" i="16"/>
  <c r="AD42" i="16"/>
  <c r="AD41" i="16"/>
  <c r="AD40" i="16"/>
  <c r="AD39" i="16"/>
  <c r="AD38" i="16"/>
  <c r="AD37" i="16"/>
  <c r="AD36" i="16"/>
  <c r="AD35" i="16"/>
  <c r="AD34" i="16"/>
  <c r="AD33" i="16"/>
  <c r="AD32" i="16"/>
  <c r="AD31" i="16"/>
  <c r="AD30" i="16"/>
  <c r="AD29" i="16"/>
  <c r="AD28" i="16"/>
  <c r="AD27" i="16"/>
  <c r="AD26" i="16"/>
  <c r="AD25" i="16"/>
  <c r="AD24" i="16"/>
  <c r="AD23" i="16"/>
  <c r="AD22" i="16"/>
  <c r="AD21" i="16"/>
  <c r="AD20" i="16"/>
  <c r="AD19" i="16"/>
  <c r="AD18" i="16"/>
  <c r="AD17" i="16"/>
  <c r="AD16" i="16"/>
  <c r="AD15" i="16"/>
  <c r="AD14" i="16"/>
  <c r="AD13" i="16"/>
  <c r="AD12" i="16"/>
  <c r="AD11" i="16"/>
  <c r="AD10" i="16"/>
  <c r="AD9" i="16"/>
  <c r="AD8" i="16"/>
  <c r="AD7" i="16"/>
  <c r="AD6" i="16"/>
  <c r="AD5" i="16"/>
  <c r="AB63" i="16"/>
  <c r="AB62" i="16"/>
  <c r="AB61" i="16"/>
  <c r="AB60" i="16"/>
  <c r="AB59" i="16"/>
  <c r="AB58" i="16"/>
  <c r="AB57" i="16"/>
  <c r="AB56" i="16"/>
  <c r="AB55" i="16"/>
  <c r="AB54" i="16"/>
  <c r="AB53" i="16"/>
  <c r="AB52" i="16"/>
  <c r="AB51" i="16"/>
  <c r="AB50" i="16"/>
  <c r="AB49" i="16"/>
  <c r="AB48" i="16"/>
  <c r="AB47" i="16"/>
  <c r="AB46" i="16"/>
  <c r="AB45" i="16"/>
  <c r="AB44" i="16"/>
  <c r="AB43" i="16"/>
  <c r="AB42" i="16"/>
  <c r="AB41" i="16"/>
  <c r="AB40" i="16"/>
  <c r="AB39" i="16"/>
  <c r="AB38" i="16"/>
  <c r="AB37" i="16"/>
  <c r="AB36" i="16"/>
  <c r="AB35" i="16"/>
  <c r="AB34" i="16"/>
  <c r="AB33" i="16"/>
  <c r="AB32" i="16"/>
  <c r="AB31" i="16"/>
  <c r="AB30" i="16"/>
  <c r="AB29" i="16"/>
  <c r="AB28" i="16"/>
  <c r="AB27" i="16"/>
  <c r="AB26" i="16"/>
  <c r="AB25" i="16"/>
  <c r="AB24" i="16"/>
  <c r="AB23" i="16"/>
  <c r="AB22" i="16"/>
  <c r="AB21" i="16"/>
  <c r="AB20" i="16"/>
  <c r="AB19" i="16"/>
  <c r="AB18" i="16"/>
  <c r="AB17" i="16"/>
  <c r="AB16" i="16"/>
  <c r="AB15" i="16"/>
  <c r="AB14" i="16"/>
  <c r="AB13" i="16"/>
  <c r="AB12" i="16"/>
  <c r="AB11" i="16"/>
  <c r="AB10" i="16"/>
  <c r="AB9" i="16"/>
  <c r="AB8" i="16"/>
  <c r="AB7" i="16"/>
  <c r="AB6" i="16"/>
  <c r="AB5" i="16"/>
  <c r="AA63" i="16"/>
  <c r="AA62" i="16"/>
  <c r="AA61" i="16"/>
  <c r="AA60" i="16"/>
  <c r="AA59" i="16"/>
  <c r="AA58" i="16"/>
  <c r="AA57" i="16"/>
  <c r="AA56" i="16"/>
  <c r="AA55" i="16"/>
  <c r="AA54" i="16"/>
  <c r="AA53" i="16"/>
  <c r="AA52" i="16"/>
  <c r="AA51" i="16"/>
  <c r="AA50" i="16"/>
  <c r="AA49" i="16"/>
  <c r="AA48" i="16"/>
  <c r="AA47" i="16"/>
  <c r="AA46" i="16"/>
  <c r="AA45" i="16"/>
  <c r="AA44" i="16"/>
  <c r="AA43" i="16"/>
  <c r="AA42" i="16"/>
  <c r="AA41" i="16"/>
  <c r="AA40" i="16"/>
  <c r="AA39" i="16"/>
  <c r="AA38" i="16"/>
  <c r="AA37" i="16"/>
  <c r="AA36" i="16"/>
  <c r="AA35" i="16"/>
  <c r="AA34" i="16"/>
  <c r="AA33" i="16"/>
  <c r="AA32" i="16"/>
  <c r="AA31" i="16"/>
  <c r="AA30" i="16"/>
  <c r="AA29" i="16"/>
  <c r="AA28" i="16"/>
  <c r="AA27" i="16"/>
  <c r="AA26" i="16"/>
  <c r="AA25" i="16"/>
  <c r="AA24" i="16"/>
  <c r="AA23" i="16"/>
  <c r="AA22" i="16"/>
  <c r="AA21" i="16"/>
  <c r="AA20" i="16"/>
  <c r="AA19" i="16"/>
  <c r="AA18" i="16"/>
  <c r="AA17" i="16"/>
  <c r="AA16" i="16"/>
  <c r="AA15" i="16"/>
  <c r="AA14" i="16"/>
  <c r="AA13" i="16"/>
  <c r="AA12" i="16"/>
  <c r="AA11" i="16"/>
  <c r="AA10" i="16"/>
  <c r="AA9" i="16"/>
  <c r="AA8" i="16"/>
  <c r="AA7" i="16"/>
  <c r="AA6" i="16"/>
  <c r="AA5" i="16"/>
  <c r="Z62" i="16"/>
  <c r="Z61" i="16"/>
  <c r="Z60" i="16"/>
  <c r="Z59" i="16"/>
  <c r="Z58" i="16"/>
  <c r="Z57" i="16"/>
  <c r="Z56" i="16"/>
  <c r="Z55" i="16"/>
  <c r="Z54" i="16"/>
  <c r="Z53" i="16"/>
  <c r="Z52" i="16"/>
  <c r="Z51" i="16"/>
  <c r="Z50" i="16"/>
  <c r="Z49" i="16"/>
  <c r="Z48" i="16"/>
  <c r="Z47" i="16"/>
  <c r="Z46" i="16"/>
  <c r="Z45" i="16"/>
  <c r="Z44" i="16"/>
  <c r="Z43" i="16"/>
  <c r="Z42" i="16"/>
  <c r="Z41" i="16"/>
  <c r="Z40" i="16"/>
  <c r="Z39" i="16"/>
  <c r="Z38" i="16"/>
  <c r="Z37" i="16"/>
  <c r="Z36" i="16"/>
  <c r="Z35" i="16"/>
  <c r="Z34" i="16"/>
  <c r="Z33" i="16"/>
  <c r="Z32" i="16"/>
  <c r="Z31" i="16"/>
  <c r="Z30" i="16"/>
  <c r="Z29" i="16"/>
  <c r="Z28" i="16"/>
  <c r="Z27" i="16"/>
  <c r="Z26" i="16"/>
  <c r="Z25" i="16"/>
  <c r="Z24" i="16"/>
  <c r="Z23" i="16"/>
  <c r="Z22" i="16"/>
  <c r="Z21" i="16"/>
  <c r="Z20" i="16"/>
  <c r="Z19" i="16"/>
  <c r="Z18" i="16"/>
  <c r="Z17" i="16"/>
  <c r="Z16" i="16"/>
  <c r="Z15" i="16"/>
  <c r="Z14" i="16"/>
  <c r="Z13" i="16"/>
  <c r="Z12" i="16"/>
  <c r="Z11" i="16"/>
  <c r="Z10" i="16"/>
  <c r="Z9" i="16"/>
  <c r="Z8" i="16"/>
  <c r="Z7" i="16"/>
  <c r="Z6" i="16"/>
  <c r="Z5" i="16"/>
  <c r="Y62" i="16"/>
  <c r="Y61" i="16"/>
  <c r="Y60" i="16"/>
  <c r="Y59" i="16"/>
  <c r="Y58" i="16"/>
  <c r="Y57" i="16"/>
  <c r="Y56" i="16"/>
  <c r="Y55" i="16"/>
  <c r="Y54" i="16"/>
  <c r="Y53" i="16"/>
  <c r="Y52" i="16"/>
  <c r="Y51" i="16"/>
  <c r="Y50" i="16"/>
  <c r="Y49" i="16"/>
  <c r="Y48" i="16"/>
  <c r="Y47" i="16"/>
  <c r="Y46" i="16"/>
  <c r="Y45" i="16"/>
  <c r="Y44" i="16"/>
  <c r="Y43" i="16"/>
  <c r="Y42" i="16"/>
  <c r="Y41" i="16"/>
  <c r="Y40" i="16"/>
  <c r="Y39" i="16"/>
  <c r="Y38" i="16"/>
  <c r="Y37" i="16"/>
  <c r="Y36" i="16"/>
  <c r="Y35" i="16"/>
  <c r="Y34" i="16"/>
  <c r="Y33" i="16"/>
  <c r="Y32" i="16"/>
  <c r="Y31" i="16"/>
  <c r="Y30" i="16"/>
  <c r="Y29" i="16"/>
  <c r="Y28" i="16"/>
  <c r="Y27" i="16"/>
  <c r="Y26" i="16"/>
  <c r="Y25" i="16"/>
  <c r="Y24" i="16"/>
  <c r="Y23" i="16"/>
  <c r="Y22" i="16"/>
  <c r="Y21" i="16"/>
  <c r="Y20" i="16"/>
  <c r="Y19" i="16"/>
  <c r="Y18" i="16"/>
  <c r="Y17" i="16"/>
  <c r="Y16" i="16"/>
  <c r="Y15" i="16"/>
  <c r="Y14" i="16"/>
  <c r="Y13" i="16"/>
  <c r="Y12" i="16"/>
  <c r="Y11" i="16"/>
  <c r="Y10" i="16"/>
  <c r="Y9" i="16"/>
  <c r="Y8" i="16"/>
  <c r="Y7" i="16"/>
  <c r="Y6" i="16"/>
  <c r="Y5" i="16"/>
  <c r="X63" i="16"/>
  <c r="X62" i="16"/>
  <c r="X61" i="16"/>
  <c r="X60" i="16"/>
  <c r="X59" i="16"/>
  <c r="X58" i="16"/>
  <c r="X57" i="16"/>
  <c r="X56" i="16"/>
  <c r="X55" i="16"/>
  <c r="X54" i="16"/>
  <c r="X53" i="16"/>
  <c r="X52" i="16"/>
  <c r="X51" i="16"/>
  <c r="X50" i="16"/>
  <c r="X49" i="16"/>
  <c r="X48" i="16"/>
  <c r="X47" i="16"/>
  <c r="X46" i="16"/>
  <c r="X45" i="16"/>
  <c r="X44" i="16"/>
  <c r="X43" i="16"/>
  <c r="X42" i="16"/>
  <c r="X41" i="16"/>
  <c r="X40" i="16"/>
  <c r="X39" i="16"/>
  <c r="X38" i="16"/>
  <c r="X37" i="16"/>
  <c r="X36" i="16"/>
  <c r="X35" i="16"/>
  <c r="X34" i="16"/>
  <c r="X33" i="16"/>
  <c r="X32" i="16"/>
  <c r="X31" i="16"/>
  <c r="X30" i="16"/>
  <c r="X29" i="16"/>
  <c r="X28" i="16"/>
  <c r="X27" i="16"/>
  <c r="X26" i="16"/>
  <c r="X25" i="16"/>
  <c r="X24" i="16"/>
  <c r="X23" i="16"/>
  <c r="X22" i="16"/>
  <c r="X21" i="16"/>
  <c r="X20" i="16"/>
  <c r="X19" i="16"/>
  <c r="X18" i="16"/>
  <c r="X17" i="16"/>
  <c r="X16" i="16"/>
  <c r="X15" i="16"/>
  <c r="X14" i="16"/>
  <c r="X13" i="16"/>
  <c r="X12" i="16"/>
  <c r="X11" i="16"/>
  <c r="X10" i="16"/>
  <c r="X9" i="16"/>
  <c r="X8" i="16"/>
  <c r="X7" i="16"/>
  <c r="X6" i="16"/>
  <c r="X5" i="16"/>
  <c r="W62" i="16"/>
  <c r="W61" i="16"/>
  <c r="W60" i="16"/>
  <c r="W59" i="16"/>
  <c r="W58" i="16"/>
  <c r="W57" i="16"/>
  <c r="W56" i="16"/>
  <c r="W55" i="16"/>
  <c r="W54" i="16"/>
  <c r="W53" i="16"/>
  <c r="W52" i="16"/>
  <c r="W51" i="16"/>
  <c r="W50" i="16"/>
  <c r="W49" i="16"/>
  <c r="W48" i="16"/>
  <c r="W47" i="16"/>
  <c r="W46" i="16"/>
  <c r="W45" i="16"/>
  <c r="W44" i="16"/>
  <c r="W43" i="16"/>
  <c r="W42" i="16"/>
  <c r="W41" i="16"/>
  <c r="W40" i="16"/>
  <c r="W39" i="16"/>
  <c r="W38" i="16"/>
  <c r="W37" i="16"/>
  <c r="W36" i="16"/>
  <c r="W35" i="16"/>
  <c r="W34" i="16"/>
  <c r="W33" i="16"/>
  <c r="W32" i="16"/>
  <c r="W31" i="16"/>
  <c r="W30" i="16"/>
  <c r="W29" i="16"/>
  <c r="W28" i="16"/>
  <c r="W27" i="16"/>
  <c r="W26" i="16"/>
  <c r="W25" i="16"/>
  <c r="W24" i="16"/>
  <c r="W23" i="16"/>
  <c r="W22" i="16"/>
  <c r="W21" i="16"/>
  <c r="W20" i="16"/>
  <c r="W19" i="16"/>
  <c r="W18" i="16"/>
  <c r="W17" i="16"/>
  <c r="W16" i="16"/>
  <c r="W15" i="16"/>
  <c r="W14" i="16"/>
  <c r="W13" i="16"/>
  <c r="W12" i="16"/>
  <c r="W11" i="16"/>
  <c r="W10" i="16"/>
  <c r="W9" i="16"/>
  <c r="W8" i="16"/>
  <c r="W7" i="16"/>
  <c r="W6" i="16"/>
  <c r="W5" i="16"/>
  <c r="V63" i="16"/>
  <c r="U63" i="16"/>
  <c r="U62" i="16"/>
  <c r="U61" i="16"/>
  <c r="U60" i="16"/>
  <c r="U59" i="16"/>
  <c r="U58" i="16"/>
  <c r="U57" i="16"/>
  <c r="U56" i="16"/>
  <c r="U55" i="16"/>
  <c r="U54" i="16"/>
  <c r="U53" i="16"/>
  <c r="U52" i="16"/>
  <c r="U51" i="16"/>
  <c r="U50" i="16"/>
  <c r="U49" i="16"/>
  <c r="U48" i="16"/>
  <c r="U47" i="16"/>
  <c r="U46" i="16"/>
  <c r="U45" i="16"/>
  <c r="U44" i="16"/>
  <c r="U43" i="16"/>
  <c r="U42" i="16"/>
  <c r="U41" i="16"/>
  <c r="U40" i="16"/>
  <c r="U39" i="16"/>
  <c r="U38" i="16"/>
  <c r="U37" i="16"/>
  <c r="U36" i="16"/>
  <c r="U35" i="16"/>
  <c r="U34" i="16"/>
  <c r="U33" i="16"/>
  <c r="U32" i="16"/>
  <c r="U31" i="16"/>
  <c r="U30" i="16"/>
  <c r="U29" i="16"/>
  <c r="U28" i="16"/>
  <c r="U27" i="16"/>
  <c r="U26" i="16"/>
  <c r="U25" i="16"/>
  <c r="U24" i="16"/>
  <c r="U23" i="16"/>
  <c r="U22" i="16"/>
  <c r="U21" i="16"/>
  <c r="U20" i="16"/>
  <c r="U19" i="16"/>
  <c r="U18" i="16"/>
  <c r="U17" i="16"/>
  <c r="U16" i="16"/>
  <c r="U15" i="16"/>
  <c r="U14" i="16"/>
  <c r="U13" i="16"/>
  <c r="U12" i="16"/>
  <c r="U11" i="16"/>
  <c r="U10" i="16"/>
  <c r="U9" i="16"/>
  <c r="U8" i="16"/>
  <c r="U7" i="16"/>
  <c r="U6" i="16"/>
  <c r="U5" i="16"/>
  <c r="T63" i="16"/>
  <c r="T62" i="16"/>
  <c r="T61" i="16"/>
  <c r="T60" i="16"/>
  <c r="T59" i="16"/>
  <c r="T58" i="16"/>
  <c r="T57" i="16"/>
  <c r="T56" i="16"/>
  <c r="T55" i="16"/>
  <c r="T54" i="16"/>
  <c r="T53" i="16"/>
  <c r="T52" i="16"/>
  <c r="T51" i="16"/>
  <c r="T50" i="16"/>
  <c r="T49" i="16"/>
  <c r="T48" i="16"/>
  <c r="T47" i="16"/>
  <c r="T46" i="16"/>
  <c r="T45" i="16"/>
  <c r="T44" i="16"/>
  <c r="T43" i="16"/>
  <c r="T42" i="16"/>
  <c r="T41" i="16"/>
  <c r="T40" i="16"/>
  <c r="T39" i="16"/>
  <c r="T38" i="16"/>
  <c r="T37" i="16"/>
  <c r="T36" i="16"/>
  <c r="T35" i="16"/>
  <c r="T34" i="16"/>
  <c r="T33" i="16"/>
  <c r="T32" i="16"/>
  <c r="T31" i="16"/>
  <c r="T30" i="16"/>
  <c r="T29" i="16"/>
  <c r="T28" i="16"/>
  <c r="T27" i="16"/>
  <c r="T26" i="16"/>
  <c r="T25" i="16"/>
  <c r="T24" i="16"/>
  <c r="T23" i="16"/>
  <c r="T22" i="16"/>
  <c r="T21" i="16"/>
  <c r="T20" i="16"/>
  <c r="T19" i="16"/>
  <c r="T18" i="16"/>
  <c r="T17" i="16"/>
  <c r="T16" i="16"/>
  <c r="T15" i="16"/>
  <c r="T14" i="16"/>
  <c r="T13" i="16"/>
  <c r="T12" i="16"/>
  <c r="T11" i="16"/>
  <c r="T10" i="16"/>
  <c r="T9" i="16"/>
  <c r="T8" i="16"/>
  <c r="T7" i="16"/>
  <c r="T6" i="16"/>
  <c r="T5" i="16"/>
  <c r="S63" i="16"/>
  <c r="R63" i="16"/>
  <c r="R62" i="16"/>
  <c r="R61" i="16"/>
  <c r="R60" i="16"/>
  <c r="R59" i="16"/>
  <c r="R58" i="16"/>
  <c r="R57" i="16"/>
  <c r="R56" i="16"/>
  <c r="R55" i="16"/>
  <c r="R54" i="16"/>
  <c r="R53" i="16"/>
  <c r="R52" i="16"/>
  <c r="R51" i="16"/>
  <c r="R50" i="16"/>
  <c r="R49" i="16"/>
  <c r="R48" i="16"/>
  <c r="R47" i="16"/>
  <c r="R46" i="16"/>
  <c r="R45" i="16"/>
  <c r="R44" i="16"/>
  <c r="R43" i="16"/>
  <c r="R42" i="16"/>
  <c r="R41" i="16"/>
  <c r="R40" i="16"/>
  <c r="R39" i="16"/>
  <c r="R38" i="16"/>
  <c r="R37" i="16"/>
  <c r="R36" i="16"/>
  <c r="R35" i="16"/>
  <c r="R34" i="16"/>
  <c r="R33" i="16"/>
  <c r="R32" i="16"/>
  <c r="R31" i="16"/>
  <c r="R30" i="16"/>
  <c r="R29" i="16"/>
  <c r="R28" i="16"/>
  <c r="R27" i="16"/>
  <c r="R26" i="16"/>
  <c r="R25" i="16"/>
  <c r="R24" i="16"/>
  <c r="R23" i="16"/>
  <c r="R22" i="16"/>
  <c r="R21" i="16"/>
  <c r="R20" i="16"/>
  <c r="R19" i="16"/>
  <c r="R18" i="16"/>
  <c r="R17" i="16"/>
  <c r="R16" i="16"/>
  <c r="R15" i="16"/>
  <c r="R14" i="16"/>
  <c r="R13" i="16"/>
  <c r="R12" i="16"/>
  <c r="R11" i="16"/>
  <c r="R10" i="16"/>
  <c r="R9" i="16"/>
  <c r="R8" i="16"/>
  <c r="R7" i="16"/>
  <c r="R6" i="16"/>
  <c r="R5" i="16"/>
  <c r="Q63" i="16"/>
  <c r="Q62" i="16"/>
  <c r="Q61" i="16"/>
  <c r="Q60" i="16"/>
  <c r="Q59" i="16"/>
  <c r="Q58" i="16"/>
  <c r="Q57" i="16"/>
  <c r="Q56" i="16"/>
  <c r="Q55" i="16"/>
  <c r="Q54" i="16"/>
  <c r="Q53" i="16"/>
  <c r="Q52" i="16"/>
  <c r="Q51" i="16"/>
  <c r="Q50" i="16"/>
  <c r="Q49" i="16"/>
  <c r="Q48" i="16"/>
  <c r="Q47" i="16"/>
  <c r="Q46" i="16"/>
  <c r="Q45" i="16"/>
  <c r="Q44" i="16"/>
  <c r="Q43" i="16"/>
  <c r="Q42" i="16"/>
  <c r="Q41" i="16"/>
  <c r="Q40" i="16"/>
  <c r="Q39" i="16"/>
  <c r="Q38" i="16"/>
  <c r="Q37" i="16"/>
  <c r="Q36" i="16"/>
  <c r="Q35" i="16"/>
  <c r="Q34" i="16"/>
  <c r="Q33" i="16"/>
  <c r="Q32" i="16"/>
  <c r="Q31" i="16"/>
  <c r="Q30" i="16"/>
  <c r="Q29" i="16"/>
  <c r="Q28" i="16"/>
  <c r="Q27" i="16"/>
  <c r="Q26" i="16"/>
  <c r="Q25" i="16"/>
  <c r="Q24" i="16"/>
  <c r="Q23" i="16"/>
  <c r="Q22" i="16"/>
  <c r="Q21" i="16"/>
  <c r="Q20" i="16"/>
  <c r="Q19" i="16"/>
  <c r="Q18" i="16"/>
  <c r="Q17" i="16"/>
  <c r="Q16" i="16"/>
  <c r="Q15" i="16"/>
  <c r="Q14" i="16"/>
  <c r="Q13" i="16"/>
  <c r="Q12" i="16"/>
  <c r="Q11" i="16"/>
  <c r="Q10" i="16"/>
  <c r="Q9" i="16"/>
  <c r="Q8" i="16"/>
  <c r="Q7" i="16"/>
  <c r="Q6" i="16"/>
  <c r="Q5" i="16"/>
  <c r="AM62" i="15"/>
  <c r="AY62" i="15" s="1"/>
  <c r="AM61" i="15"/>
  <c r="AY61" i="15" s="1"/>
  <c r="AM60" i="15"/>
  <c r="AY60" i="15" s="1"/>
  <c r="AM59" i="15"/>
  <c r="AY59" i="15" s="1"/>
  <c r="AM58" i="15"/>
  <c r="AY58" i="15" s="1"/>
  <c r="AM57" i="15"/>
  <c r="AY57" i="15" s="1"/>
  <c r="AM56" i="15"/>
  <c r="AY56" i="15" s="1"/>
  <c r="AM55" i="15"/>
  <c r="AM54" i="15"/>
  <c r="AM53" i="15"/>
  <c r="AM52" i="15"/>
  <c r="AY52" i="15" s="1"/>
  <c r="AM51" i="15"/>
  <c r="AM50" i="15"/>
  <c r="AY50" i="15" s="1"/>
  <c r="AM49" i="15"/>
  <c r="AM48" i="15"/>
  <c r="AM47" i="15"/>
  <c r="AM46" i="15"/>
  <c r="AY46" i="15" s="1"/>
  <c r="AM45" i="15"/>
  <c r="AM44" i="15"/>
  <c r="AM43" i="15"/>
  <c r="AM42" i="15"/>
  <c r="AM41" i="15"/>
  <c r="AY41" i="15" s="1"/>
  <c r="AM40" i="15"/>
  <c r="AY40" i="15" s="1"/>
  <c r="AM39" i="15"/>
  <c r="AY39" i="15" s="1"/>
  <c r="AM38" i="15"/>
  <c r="AM37" i="15"/>
  <c r="AM36" i="15"/>
  <c r="AM35" i="15"/>
  <c r="AM34" i="15"/>
  <c r="AM33" i="15"/>
  <c r="AM32" i="15"/>
  <c r="AM31" i="15"/>
  <c r="AM30" i="15"/>
  <c r="AY30" i="15" s="1"/>
  <c r="AM29" i="15"/>
  <c r="AM28" i="15"/>
  <c r="AM27" i="15"/>
  <c r="AM26" i="15"/>
  <c r="AM25" i="15"/>
  <c r="AY25" i="15" s="1"/>
  <c r="AM24" i="15"/>
  <c r="AM23" i="15"/>
  <c r="AY23" i="15" s="1"/>
  <c r="AM22" i="15"/>
  <c r="AM21" i="15"/>
  <c r="AM20" i="15"/>
  <c r="AY20" i="15" s="1"/>
  <c r="AM19" i="15"/>
  <c r="AM18" i="15"/>
  <c r="AM17" i="15"/>
  <c r="AM16" i="15"/>
  <c r="AM15" i="15"/>
  <c r="AY15" i="15" s="1"/>
  <c r="AM14" i="15"/>
  <c r="AY14" i="15" s="1"/>
  <c r="AM13" i="15"/>
  <c r="AY13" i="15" s="1"/>
  <c r="AM12" i="15"/>
  <c r="AM11" i="15"/>
  <c r="AM10" i="15"/>
  <c r="AM9" i="15"/>
  <c r="AM8" i="15"/>
  <c r="AY8" i="15" s="1"/>
  <c r="AM7" i="15"/>
  <c r="AY7" i="15" s="1"/>
  <c r="AM6" i="15"/>
  <c r="AY6" i="15" s="1"/>
  <c r="AM5" i="15"/>
  <c r="AJ62" i="23"/>
  <c r="AJ61" i="23"/>
  <c r="AJ60" i="23"/>
  <c r="AJ59" i="23"/>
  <c r="AJ58" i="23"/>
  <c r="AJ56" i="23"/>
  <c r="AJ52" i="23"/>
  <c r="AJ50" i="23"/>
  <c r="AJ41" i="23"/>
  <c r="AJ40" i="23"/>
  <c r="AJ35" i="23"/>
  <c r="AJ32" i="23"/>
  <c r="AJ30" i="23"/>
  <c r="AJ23" i="23"/>
  <c r="AJ20" i="23"/>
  <c r="AJ17" i="23"/>
  <c r="AJ16" i="23"/>
  <c r="AJ15" i="23"/>
  <c r="AJ14" i="23"/>
  <c r="AJ10" i="23"/>
  <c r="AJ8" i="23"/>
  <c r="AJ7" i="23"/>
  <c r="AJ6" i="23"/>
  <c r="AC62" i="23"/>
  <c r="AC61" i="23"/>
  <c r="AC60" i="23"/>
  <c r="AC59" i="23"/>
  <c r="AC58" i="23"/>
  <c r="AC56" i="23"/>
  <c r="AC52" i="23"/>
  <c r="AC50" i="23"/>
  <c r="AC41" i="23"/>
  <c r="AC40" i="23"/>
  <c r="AC35" i="23"/>
  <c r="AC32" i="23"/>
  <c r="AC30" i="23"/>
  <c r="AC23" i="23"/>
  <c r="AC20" i="23"/>
  <c r="AC17" i="23"/>
  <c r="AC16" i="23"/>
  <c r="AC15" i="23"/>
  <c r="AC14" i="23"/>
  <c r="AC10" i="23"/>
  <c r="AC8" i="23"/>
  <c r="AC7" i="23"/>
  <c r="AC6" i="23"/>
  <c r="V62" i="23"/>
  <c r="V61" i="23"/>
  <c r="V60" i="23"/>
  <c r="V59" i="23"/>
  <c r="V58" i="23"/>
  <c r="V56" i="23"/>
  <c r="V52" i="23"/>
  <c r="V50" i="23"/>
  <c r="V41" i="23"/>
  <c r="V40" i="23"/>
  <c r="V35" i="23"/>
  <c r="V32" i="23"/>
  <c r="V30" i="23"/>
  <c r="V23" i="23"/>
  <c r="V20" i="23"/>
  <c r="V17" i="23"/>
  <c r="V16" i="23"/>
  <c r="V15" i="23"/>
  <c r="V14" i="23"/>
  <c r="V10" i="23"/>
  <c r="V8" i="23"/>
  <c r="V7" i="23"/>
  <c r="V6" i="23"/>
  <c r="O62" i="23"/>
  <c r="O61" i="23"/>
  <c r="O60" i="23"/>
  <c r="O59" i="23"/>
  <c r="O58" i="23"/>
  <c r="O56" i="23"/>
  <c r="O52" i="23"/>
  <c r="O50" i="23"/>
  <c r="O41" i="23"/>
  <c r="O40" i="23"/>
  <c r="O35" i="23"/>
  <c r="O32" i="23"/>
  <c r="O30" i="23"/>
  <c r="O23" i="23"/>
  <c r="O20" i="23"/>
  <c r="O17" i="23"/>
  <c r="O16" i="23"/>
  <c r="O15" i="23"/>
  <c r="O14" i="23"/>
  <c r="O10" i="23"/>
  <c r="O8" i="23"/>
  <c r="O7" i="23"/>
  <c r="O6" i="23"/>
  <c r="H62" i="23"/>
  <c r="H61" i="23"/>
  <c r="H60" i="23"/>
  <c r="H59" i="23"/>
  <c r="H58" i="23"/>
  <c r="H56" i="23"/>
  <c r="H52" i="23"/>
  <c r="H50" i="23"/>
  <c r="H41" i="23"/>
  <c r="H40" i="23"/>
  <c r="H35" i="23"/>
  <c r="H32" i="23"/>
  <c r="H30" i="23"/>
  <c r="H23" i="23"/>
  <c r="H20" i="23"/>
  <c r="H17" i="23"/>
  <c r="H16" i="23"/>
  <c r="H15" i="23"/>
  <c r="H14" i="23"/>
  <c r="H10" i="23"/>
  <c r="H8" i="23"/>
  <c r="H7" i="23"/>
  <c r="H6" i="23"/>
  <c r="AI62" i="23"/>
  <c r="AI61" i="23"/>
  <c r="AI60" i="23"/>
  <c r="AI59" i="23"/>
  <c r="AI58" i="23"/>
  <c r="AI56" i="23"/>
  <c r="AI52" i="23"/>
  <c r="AI50" i="23"/>
  <c r="AI41" i="23"/>
  <c r="AI40" i="23"/>
  <c r="AI35" i="23"/>
  <c r="AI32" i="23"/>
  <c r="AI30" i="23"/>
  <c r="AI23" i="23"/>
  <c r="AI20" i="23"/>
  <c r="AI17" i="23"/>
  <c r="AI16" i="23"/>
  <c r="AI15" i="23"/>
  <c r="AI14" i="23"/>
  <c r="AI10" i="23"/>
  <c r="AI8" i="23"/>
  <c r="AI7" i="23"/>
  <c r="AI6" i="23"/>
  <c r="AB62" i="23"/>
  <c r="AB61" i="23"/>
  <c r="AB60" i="23"/>
  <c r="AB59" i="23"/>
  <c r="AB58" i="23"/>
  <c r="AB56" i="23"/>
  <c r="AB52" i="23"/>
  <c r="AB50" i="23"/>
  <c r="AB41" i="23"/>
  <c r="AB40" i="23"/>
  <c r="AB35" i="23"/>
  <c r="AB32" i="23"/>
  <c r="AB30" i="23"/>
  <c r="AB23" i="23"/>
  <c r="AB20" i="23"/>
  <c r="AB17" i="23"/>
  <c r="AB16" i="23"/>
  <c r="AB15" i="23"/>
  <c r="AB14" i="23"/>
  <c r="AB10" i="23"/>
  <c r="AB8" i="23"/>
  <c r="AB7" i="23"/>
  <c r="AB6" i="23"/>
  <c r="U62" i="23"/>
  <c r="U61" i="23"/>
  <c r="U60" i="23"/>
  <c r="U59" i="23"/>
  <c r="U58" i="23"/>
  <c r="U56" i="23"/>
  <c r="U52" i="23"/>
  <c r="U50" i="23"/>
  <c r="U41" i="23"/>
  <c r="U40" i="23"/>
  <c r="U35" i="23"/>
  <c r="U32" i="23"/>
  <c r="U30" i="23"/>
  <c r="U23" i="23"/>
  <c r="U20" i="23"/>
  <c r="U17" i="23"/>
  <c r="U16" i="23"/>
  <c r="U15" i="23"/>
  <c r="U14" i="23"/>
  <c r="U10" i="23"/>
  <c r="U8" i="23"/>
  <c r="U7" i="23"/>
  <c r="U6" i="23"/>
  <c r="N62" i="23"/>
  <c r="N61" i="23"/>
  <c r="N60" i="23"/>
  <c r="N59" i="23"/>
  <c r="N58" i="23"/>
  <c r="N56" i="23"/>
  <c r="N52" i="23"/>
  <c r="N50" i="23"/>
  <c r="N41" i="23"/>
  <c r="N40" i="23"/>
  <c r="N35" i="23"/>
  <c r="N32" i="23"/>
  <c r="N30" i="23"/>
  <c r="N23" i="23"/>
  <c r="N20" i="23"/>
  <c r="N17" i="23"/>
  <c r="N16" i="23"/>
  <c r="N15" i="23"/>
  <c r="N14" i="23"/>
  <c r="N10" i="23"/>
  <c r="N8" i="23"/>
  <c r="N7" i="23"/>
  <c r="N6" i="23"/>
  <c r="G62" i="23"/>
  <c r="G61" i="23"/>
  <c r="G60" i="23"/>
  <c r="G59" i="23"/>
  <c r="G58" i="23"/>
  <c r="G56" i="23"/>
  <c r="G52" i="23"/>
  <c r="G50" i="23"/>
  <c r="G41" i="23"/>
  <c r="G40" i="23"/>
  <c r="G35" i="23"/>
  <c r="G32" i="23"/>
  <c r="G30" i="23"/>
  <c r="G23" i="23"/>
  <c r="G20" i="23"/>
  <c r="G17" i="23"/>
  <c r="G16" i="23"/>
  <c r="G15" i="23"/>
  <c r="G14" i="23"/>
  <c r="G10" i="23"/>
  <c r="G8" i="23"/>
  <c r="G7" i="23"/>
  <c r="G6" i="23"/>
  <c r="AG62" i="23"/>
  <c r="AG61" i="23"/>
  <c r="AG60" i="23"/>
  <c r="AG59" i="23"/>
  <c r="AG58" i="23"/>
  <c r="AG56" i="23"/>
  <c r="AG52" i="23"/>
  <c r="AG51" i="23"/>
  <c r="AG50" i="23"/>
  <c r="AG41" i="23"/>
  <c r="AG40" i="23"/>
  <c r="AG36" i="23"/>
  <c r="AG35" i="23"/>
  <c r="AG32" i="23"/>
  <c r="AG30" i="23"/>
  <c r="AG23" i="23"/>
  <c r="AG22" i="23"/>
  <c r="AG21" i="23"/>
  <c r="AG20" i="23"/>
  <c r="AG17" i="23"/>
  <c r="AG16" i="23"/>
  <c r="AG15" i="23"/>
  <c r="AG14" i="23"/>
  <c r="AG10" i="23"/>
  <c r="AG9" i="23"/>
  <c r="AG8" i="23"/>
  <c r="AG7" i="23"/>
  <c r="AG6" i="23"/>
  <c r="Z62" i="23"/>
  <c r="Z61" i="23"/>
  <c r="Z60" i="23"/>
  <c r="Z59" i="23"/>
  <c r="Z58" i="23"/>
  <c r="Z57" i="23"/>
  <c r="Z56" i="23"/>
  <c r="Z55" i="23"/>
  <c r="Z54" i="23"/>
  <c r="Z53" i="23"/>
  <c r="Z52" i="23"/>
  <c r="Z50" i="23"/>
  <c r="Z43" i="23"/>
  <c r="Z41" i="23"/>
  <c r="Z40" i="23"/>
  <c r="Z39" i="23"/>
  <c r="Z35" i="23"/>
  <c r="Z32" i="23"/>
  <c r="Z30" i="23"/>
  <c r="Z29" i="23"/>
  <c r="Z27" i="23"/>
  <c r="Z25" i="23"/>
  <c r="Z23" i="23"/>
  <c r="Z20" i="23"/>
  <c r="Z17" i="23"/>
  <c r="Z16" i="23"/>
  <c r="Z15" i="23"/>
  <c r="Z14" i="23"/>
  <c r="Z13" i="23"/>
  <c r="Z10" i="23"/>
  <c r="Z9" i="23"/>
  <c r="Z8" i="23"/>
  <c r="Z7" i="23"/>
  <c r="Z6" i="23"/>
  <c r="S62" i="23"/>
  <c r="S61" i="23"/>
  <c r="S60" i="23"/>
  <c r="S59" i="23"/>
  <c r="S58" i="23"/>
  <c r="S56" i="23"/>
  <c r="S55" i="23"/>
  <c r="S54" i="23"/>
  <c r="S52" i="23"/>
  <c r="S50" i="23"/>
  <c r="S41" i="23"/>
  <c r="S40" i="23"/>
  <c r="S39" i="23"/>
  <c r="S35" i="23"/>
  <c r="S32" i="23"/>
  <c r="S30" i="23"/>
  <c r="S25" i="23"/>
  <c r="S23" i="23"/>
  <c r="S20" i="23"/>
  <c r="S17" i="23"/>
  <c r="S16" i="23"/>
  <c r="S15" i="23"/>
  <c r="S14" i="23"/>
  <c r="S10" i="23"/>
  <c r="S8" i="23"/>
  <c r="S7" i="23"/>
  <c r="S6" i="23"/>
  <c r="L62" i="23"/>
  <c r="L61" i="23"/>
  <c r="L60" i="23"/>
  <c r="L59" i="23"/>
  <c r="L58" i="23"/>
  <c r="L56" i="23"/>
  <c r="L52" i="23"/>
  <c r="L50" i="23"/>
  <c r="L41" i="23"/>
  <c r="L40" i="23"/>
  <c r="L37" i="23"/>
  <c r="L35" i="23"/>
  <c r="L32" i="23"/>
  <c r="L30" i="23"/>
  <c r="L23" i="23"/>
  <c r="L20" i="23"/>
  <c r="L17" i="23"/>
  <c r="L16" i="23"/>
  <c r="L15" i="23"/>
  <c r="L14" i="23"/>
  <c r="L10" i="23"/>
  <c r="L9" i="23"/>
  <c r="L8" i="23"/>
  <c r="L7" i="23"/>
  <c r="L6" i="23"/>
  <c r="E62" i="23"/>
  <c r="E61" i="23"/>
  <c r="E60" i="23"/>
  <c r="E59" i="23"/>
  <c r="E58" i="23"/>
  <c r="E56" i="23"/>
  <c r="E52" i="23"/>
  <c r="E50" i="23"/>
  <c r="E41" i="23"/>
  <c r="E40" i="23"/>
  <c r="E35" i="23"/>
  <c r="E32" i="23"/>
  <c r="E30" i="23"/>
  <c r="E23" i="23"/>
  <c r="E20" i="23"/>
  <c r="E17" i="23"/>
  <c r="E16" i="23"/>
  <c r="E15" i="23"/>
  <c r="E14" i="23"/>
  <c r="E10" i="23"/>
  <c r="E8" i="23"/>
  <c r="E7" i="23"/>
  <c r="E6" i="23"/>
  <c r="AF63" i="23"/>
  <c r="AG47" i="23" s="1"/>
  <c r="Y63" i="23"/>
  <c r="R63" i="23"/>
  <c r="K63" i="23"/>
  <c r="D63" i="23"/>
  <c r="E51" i="23" s="1"/>
  <c r="AE63" i="23"/>
  <c r="X63" i="23"/>
  <c r="Q63" i="23"/>
  <c r="J63" i="23"/>
  <c r="C63" i="23"/>
  <c r="V62" i="22"/>
  <c r="V61" i="22"/>
  <c r="V60" i="22"/>
  <c r="V59" i="22"/>
  <c r="V58" i="22"/>
  <c r="V57" i="22"/>
  <c r="V56" i="22"/>
  <c r="V46" i="22"/>
  <c r="V41" i="22"/>
  <c r="V40" i="22"/>
  <c r="V39" i="22"/>
  <c r="V32" i="22"/>
  <c r="V30" i="22"/>
  <c r="V25" i="22"/>
  <c r="V23" i="22"/>
  <c r="V20" i="22"/>
  <c r="V16" i="22"/>
  <c r="V15" i="22"/>
  <c r="V14" i="22"/>
  <c r="V13" i="22"/>
  <c r="V8" i="22"/>
  <c r="V7" i="22"/>
  <c r="V6" i="22"/>
  <c r="V5" i="22"/>
  <c r="O62" i="22"/>
  <c r="O61" i="22"/>
  <c r="O60" i="22"/>
  <c r="O59" i="22"/>
  <c r="O58" i="22"/>
  <c r="O57" i="22"/>
  <c r="O56" i="22"/>
  <c r="O46" i="22"/>
  <c r="O41" i="22"/>
  <c r="O40" i="22"/>
  <c r="O39" i="22"/>
  <c r="O32" i="22"/>
  <c r="O30" i="22"/>
  <c r="O25" i="22"/>
  <c r="O23" i="22"/>
  <c r="O20" i="22"/>
  <c r="O16" i="22"/>
  <c r="O15" i="22"/>
  <c r="O14" i="22"/>
  <c r="O13" i="22"/>
  <c r="O8" i="22"/>
  <c r="O7" i="22"/>
  <c r="O6" i="22"/>
  <c r="O5" i="22"/>
  <c r="H62" i="22"/>
  <c r="H61" i="22"/>
  <c r="H60" i="22"/>
  <c r="H59" i="22"/>
  <c r="H58" i="22"/>
  <c r="H57" i="22"/>
  <c r="H56" i="22"/>
  <c r="H46" i="22"/>
  <c r="H41" i="22"/>
  <c r="H40" i="22"/>
  <c r="H39" i="22"/>
  <c r="H32" i="22"/>
  <c r="H30" i="22"/>
  <c r="H25" i="22"/>
  <c r="H23" i="22"/>
  <c r="H20" i="22"/>
  <c r="H16" i="22"/>
  <c r="H15" i="22"/>
  <c r="H14" i="22"/>
  <c r="H13" i="22"/>
  <c r="H8" i="22"/>
  <c r="H7" i="22"/>
  <c r="H6" i="22"/>
  <c r="H5" i="22"/>
  <c r="U62" i="22"/>
  <c r="U61" i="22"/>
  <c r="U60" i="22"/>
  <c r="U59" i="22"/>
  <c r="U58" i="22"/>
  <c r="U57" i="22"/>
  <c r="U56" i="22"/>
  <c r="U46" i="22"/>
  <c r="U41" i="22"/>
  <c r="U40" i="22"/>
  <c r="U39" i="22"/>
  <c r="U32" i="22"/>
  <c r="U30" i="22"/>
  <c r="U25" i="22"/>
  <c r="U23" i="22"/>
  <c r="U20" i="22"/>
  <c r="U16" i="22"/>
  <c r="U15" i="22"/>
  <c r="U14" i="22"/>
  <c r="U13" i="22"/>
  <c r="U8" i="22"/>
  <c r="U7" i="22"/>
  <c r="U6" i="22"/>
  <c r="U5" i="22"/>
  <c r="N62" i="22"/>
  <c r="N61" i="22"/>
  <c r="N60" i="22"/>
  <c r="N59" i="22"/>
  <c r="N58" i="22"/>
  <c r="N57" i="22"/>
  <c r="N56" i="22"/>
  <c r="N46" i="22"/>
  <c r="N41" i="22"/>
  <c r="N40" i="22"/>
  <c r="N39" i="22"/>
  <c r="N32" i="22"/>
  <c r="N30" i="22"/>
  <c r="N25" i="22"/>
  <c r="N23" i="22"/>
  <c r="N20" i="22"/>
  <c r="N16" i="22"/>
  <c r="N15" i="22"/>
  <c r="N14" i="22"/>
  <c r="N13" i="22"/>
  <c r="N8" i="22"/>
  <c r="N7" i="22"/>
  <c r="N6" i="22"/>
  <c r="N5" i="22"/>
  <c r="G62" i="22"/>
  <c r="G61" i="22"/>
  <c r="G60" i="22"/>
  <c r="G59" i="22"/>
  <c r="G58" i="22"/>
  <c r="G57" i="22"/>
  <c r="G56" i="22"/>
  <c r="G46" i="22"/>
  <c r="G41" i="22"/>
  <c r="G40" i="22"/>
  <c r="G39" i="22"/>
  <c r="G32" i="22"/>
  <c r="G30" i="22"/>
  <c r="G25" i="22"/>
  <c r="G23" i="22"/>
  <c r="G20" i="22"/>
  <c r="G16" i="22"/>
  <c r="G15" i="22"/>
  <c r="G14" i="22"/>
  <c r="G13" i="22"/>
  <c r="G8" i="22"/>
  <c r="G7" i="22"/>
  <c r="G6" i="22"/>
  <c r="G5" i="22"/>
  <c r="S62" i="22"/>
  <c r="S61" i="22"/>
  <c r="S60" i="22"/>
  <c r="S59" i="22"/>
  <c r="S58" i="22"/>
  <c r="S57" i="22"/>
  <c r="S56" i="22"/>
  <c r="S55" i="22"/>
  <c r="S54" i="22"/>
  <c r="S46" i="22"/>
  <c r="S43" i="22"/>
  <c r="S42" i="22"/>
  <c r="S41" i="22"/>
  <c r="S40" i="22"/>
  <c r="S39" i="22"/>
  <c r="S32" i="22"/>
  <c r="S31" i="22"/>
  <c r="S30" i="22"/>
  <c r="S25" i="22"/>
  <c r="S23" i="22"/>
  <c r="S20" i="22"/>
  <c r="S19" i="22"/>
  <c r="S18" i="22"/>
  <c r="S16" i="22"/>
  <c r="S15" i="22"/>
  <c r="S14" i="22"/>
  <c r="S13" i="22"/>
  <c r="S8" i="22"/>
  <c r="S7" i="22"/>
  <c r="S6" i="22"/>
  <c r="S5" i="22"/>
  <c r="L62" i="22"/>
  <c r="L61" i="22"/>
  <c r="L60" i="22"/>
  <c r="L59" i="22"/>
  <c r="L58" i="22"/>
  <c r="L57" i="22"/>
  <c r="L56" i="22"/>
  <c r="L53" i="22"/>
  <c r="L52" i="22"/>
  <c r="L46" i="22"/>
  <c r="L41" i="22"/>
  <c r="L40" i="22"/>
  <c r="L39" i="22"/>
  <c r="L32" i="22"/>
  <c r="L30" i="22"/>
  <c r="L25" i="22"/>
  <c r="L23" i="22"/>
  <c r="L20" i="22"/>
  <c r="L17" i="22"/>
  <c r="L16" i="22"/>
  <c r="L15" i="22"/>
  <c r="L14" i="22"/>
  <c r="L13" i="22"/>
  <c r="L8" i="22"/>
  <c r="L7" i="22"/>
  <c r="L6" i="22"/>
  <c r="L5" i="22"/>
  <c r="E62" i="22"/>
  <c r="E61" i="22"/>
  <c r="E60" i="22"/>
  <c r="E59" i="22"/>
  <c r="E58" i="22"/>
  <c r="E57" i="22"/>
  <c r="E56" i="22"/>
  <c r="E46" i="22"/>
  <c r="E41" i="22"/>
  <c r="E40" i="22"/>
  <c r="F40" i="22" s="1"/>
  <c r="I40" i="22" s="1"/>
  <c r="E39" i="22"/>
  <c r="E32" i="22"/>
  <c r="E30" i="22"/>
  <c r="E25" i="22"/>
  <c r="E23" i="22"/>
  <c r="E20" i="22"/>
  <c r="E16" i="22"/>
  <c r="E15" i="22"/>
  <c r="E14" i="22"/>
  <c r="E13" i="22"/>
  <c r="E8" i="22"/>
  <c r="E7" i="22"/>
  <c r="E6" i="22"/>
  <c r="E5" i="22"/>
  <c r="R63" i="22"/>
  <c r="S52" i="22" s="1"/>
  <c r="K63" i="22"/>
  <c r="D63" i="22"/>
  <c r="Q63" i="22"/>
  <c r="J63" i="22"/>
  <c r="C63" i="22"/>
  <c r="H66" i="22" s="1"/>
  <c r="AC59" i="21"/>
  <c r="AC58" i="21"/>
  <c r="AC57" i="21"/>
  <c r="AC56" i="21"/>
  <c r="AC50" i="21"/>
  <c r="AC46" i="21"/>
  <c r="AC41" i="21"/>
  <c r="AC40" i="21"/>
  <c r="AC39" i="21"/>
  <c r="AC32" i="21"/>
  <c r="AC30" i="21"/>
  <c r="AC25" i="21"/>
  <c r="AC20" i="21"/>
  <c r="AC17" i="21"/>
  <c r="AC16" i="21"/>
  <c r="AC15" i="21"/>
  <c r="AC14" i="21"/>
  <c r="AC13" i="21"/>
  <c r="AC6" i="21"/>
  <c r="AC5" i="21"/>
  <c r="V59" i="21"/>
  <c r="V58" i="21"/>
  <c r="V57" i="21"/>
  <c r="V56" i="21"/>
  <c r="V50" i="21"/>
  <c r="V46" i="21"/>
  <c r="V41" i="21"/>
  <c r="V40" i="21"/>
  <c r="V39" i="21"/>
  <c r="V32" i="21"/>
  <c r="V30" i="21"/>
  <c r="V25" i="21"/>
  <c r="V20" i="21"/>
  <c r="V17" i="21"/>
  <c r="V16" i="21"/>
  <c r="V15" i="21"/>
  <c r="V14" i="21"/>
  <c r="V13" i="21"/>
  <c r="V6" i="21"/>
  <c r="V5" i="21"/>
  <c r="O59" i="21"/>
  <c r="O58" i="21"/>
  <c r="O57" i="21"/>
  <c r="O56" i="21"/>
  <c r="O50" i="21"/>
  <c r="O46" i="21"/>
  <c r="O41" i="21"/>
  <c r="O40" i="21"/>
  <c r="O39" i="21"/>
  <c r="O32" i="21"/>
  <c r="O30" i="21"/>
  <c r="O25" i="21"/>
  <c r="O20" i="21"/>
  <c r="O17" i="21"/>
  <c r="O16" i="21"/>
  <c r="O15" i="21"/>
  <c r="O14" i="21"/>
  <c r="O13" i="21"/>
  <c r="O6" i="21"/>
  <c r="O5" i="21"/>
  <c r="H59" i="21"/>
  <c r="H58" i="21"/>
  <c r="H57" i="21"/>
  <c r="H56" i="21"/>
  <c r="H50" i="21"/>
  <c r="H46" i="21"/>
  <c r="H41" i="21"/>
  <c r="H40" i="21"/>
  <c r="H39" i="21"/>
  <c r="H32" i="21"/>
  <c r="H30" i="21"/>
  <c r="H25" i="21"/>
  <c r="H20" i="21"/>
  <c r="H17" i="21"/>
  <c r="H16" i="21"/>
  <c r="H15" i="21"/>
  <c r="H14" i="21"/>
  <c r="H13" i="21"/>
  <c r="H6" i="21"/>
  <c r="H5" i="21"/>
  <c r="AB59" i="21"/>
  <c r="AB58" i="21"/>
  <c r="AB57" i="21"/>
  <c r="AB56" i="21"/>
  <c r="AB50" i="21"/>
  <c r="AB46" i="21"/>
  <c r="AB41" i="21"/>
  <c r="AB40" i="21"/>
  <c r="AB39" i="21"/>
  <c r="AB32" i="21"/>
  <c r="AB30" i="21"/>
  <c r="AB25" i="21"/>
  <c r="AB20" i="21"/>
  <c r="AB17" i="21"/>
  <c r="AB16" i="21"/>
  <c r="AB15" i="21"/>
  <c r="AB14" i="21"/>
  <c r="AB13" i="21"/>
  <c r="AB6" i="21"/>
  <c r="AB5" i="21"/>
  <c r="U59" i="21"/>
  <c r="U58" i="21"/>
  <c r="U57" i="21"/>
  <c r="U56" i="21"/>
  <c r="U50" i="21"/>
  <c r="U46" i="21"/>
  <c r="U41" i="21"/>
  <c r="U40" i="21"/>
  <c r="U39" i="21"/>
  <c r="U32" i="21"/>
  <c r="U30" i="21"/>
  <c r="U25" i="21"/>
  <c r="U20" i="21"/>
  <c r="U17" i="21"/>
  <c r="U16" i="21"/>
  <c r="U15" i="21"/>
  <c r="U14" i="21"/>
  <c r="U13" i="21"/>
  <c r="U6" i="21"/>
  <c r="U5" i="21"/>
  <c r="N59" i="21"/>
  <c r="N58" i="21"/>
  <c r="N57" i="21"/>
  <c r="N56" i="21"/>
  <c r="N50" i="21"/>
  <c r="N46" i="21"/>
  <c r="N41" i="21"/>
  <c r="N40" i="21"/>
  <c r="N39" i="21"/>
  <c r="N32" i="21"/>
  <c r="N30" i="21"/>
  <c r="N25" i="21"/>
  <c r="N20" i="21"/>
  <c r="N17" i="21"/>
  <c r="N16" i="21"/>
  <c r="N15" i="21"/>
  <c r="N14" i="21"/>
  <c r="N13" i="21"/>
  <c r="N6" i="21"/>
  <c r="N5" i="21"/>
  <c r="G59" i="21"/>
  <c r="G58" i="21"/>
  <c r="G57" i="21"/>
  <c r="G56" i="21"/>
  <c r="G50" i="21"/>
  <c r="G46" i="21"/>
  <c r="G41" i="21"/>
  <c r="G40" i="21"/>
  <c r="G39" i="21"/>
  <c r="G32" i="21"/>
  <c r="G30" i="21"/>
  <c r="G25" i="21"/>
  <c r="G20" i="21"/>
  <c r="G17" i="21"/>
  <c r="G16" i="21"/>
  <c r="G15" i="21"/>
  <c r="G14" i="21"/>
  <c r="G13" i="21"/>
  <c r="G6" i="21"/>
  <c r="G5" i="21"/>
  <c r="Z62" i="21"/>
  <c r="Z61" i="21"/>
  <c r="Z59" i="21"/>
  <c r="Z58" i="21"/>
  <c r="Z57" i="21"/>
  <c r="Z56" i="21"/>
  <c r="Z50" i="21"/>
  <c r="Z46" i="21"/>
  <c r="Z41" i="21"/>
  <c r="Z40" i="21"/>
  <c r="Z39" i="21"/>
  <c r="Z32" i="21"/>
  <c r="Z31" i="21"/>
  <c r="Z30" i="21"/>
  <c r="Z25" i="21"/>
  <c r="Z20" i="21"/>
  <c r="Z17" i="21"/>
  <c r="Z16" i="21"/>
  <c r="Z15" i="21"/>
  <c r="Z14" i="21"/>
  <c r="Z13" i="21"/>
  <c r="Z6" i="21"/>
  <c r="Z5" i="21"/>
  <c r="S59" i="21"/>
  <c r="S58" i="21"/>
  <c r="S57" i="21"/>
  <c r="S56" i="21"/>
  <c r="S50" i="21"/>
  <c r="S46" i="21"/>
  <c r="S41" i="21"/>
  <c r="S40" i="21"/>
  <c r="S39" i="21"/>
  <c r="S32" i="21"/>
  <c r="S30" i="21"/>
  <c r="S25" i="21"/>
  <c r="S20" i="21"/>
  <c r="S17" i="21"/>
  <c r="S16" i="21"/>
  <c r="S15" i="21"/>
  <c r="S14" i="21"/>
  <c r="S13" i="21"/>
  <c r="S6" i="21"/>
  <c r="S5" i="21"/>
  <c r="L59" i="21"/>
  <c r="L58" i="21"/>
  <c r="L57" i="21"/>
  <c r="L56" i="21"/>
  <c r="L50" i="21"/>
  <c r="L46" i="21"/>
  <c r="L41" i="21"/>
  <c r="L40" i="21"/>
  <c r="L39" i="21"/>
  <c r="L32" i="21"/>
  <c r="L30" i="21"/>
  <c r="L25" i="21"/>
  <c r="L20" i="21"/>
  <c r="L17" i="21"/>
  <c r="L16" i="21"/>
  <c r="L15" i="21"/>
  <c r="L14" i="21"/>
  <c r="L13" i="21"/>
  <c r="L6" i="21"/>
  <c r="L5" i="21"/>
  <c r="E59" i="21"/>
  <c r="E58" i="21"/>
  <c r="E57" i="21"/>
  <c r="E56" i="21"/>
  <c r="E50" i="21"/>
  <c r="E46" i="21"/>
  <c r="E41" i="21"/>
  <c r="E40" i="21"/>
  <c r="E39" i="21"/>
  <c r="E32" i="21"/>
  <c r="E30" i="21"/>
  <c r="E25" i="21"/>
  <c r="E20" i="21"/>
  <c r="E17" i="21"/>
  <c r="E16" i="21"/>
  <c r="E15" i="21"/>
  <c r="E14" i="21"/>
  <c r="E13" i="21"/>
  <c r="E6" i="21"/>
  <c r="E5" i="21"/>
  <c r="Y63" i="21"/>
  <c r="X63" i="21"/>
  <c r="Q63" i="21"/>
  <c r="R63" i="21" s="1"/>
  <c r="S61" i="21" s="1"/>
  <c r="J63" i="21"/>
  <c r="C63" i="21"/>
  <c r="D63" i="21" s="1"/>
  <c r="E45" i="21" s="1"/>
  <c r="H62" i="20"/>
  <c r="H61" i="20"/>
  <c r="H60" i="20"/>
  <c r="H59" i="20"/>
  <c r="H58" i="20"/>
  <c r="H57" i="20"/>
  <c r="H56" i="20"/>
  <c r="H52" i="20"/>
  <c r="H46" i="20"/>
  <c r="H40" i="20"/>
  <c r="H39" i="20"/>
  <c r="H35" i="20"/>
  <c r="H32" i="20"/>
  <c r="H30" i="20"/>
  <c r="H25" i="20"/>
  <c r="H23" i="20"/>
  <c r="H22" i="20"/>
  <c r="H20" i="20"/>
  <c r="H19" i="20"/>
  <c r="H17" i="20"/>
  <c r="H16" i="20"/>
  <c r="H15" i="20"/>
  <c r="H14" i="20"/>
  <c r="H13" i="20"/>
  <c r="H10" i="20"/>
  <c r="H8" i="20"/>
  <c r="H7" i="20"/>
  <c r="H6" i="20"/>
  <c r="G62" i="20"/>
  <c r="G61" i="20"/>
  <c r="G60" i="20"/>
  <c r="G59" i="20"/>
  <c r="G58" i="20"/>
  <c r="G57" i="20"/>
  <c r="G56" i="20"/>
  <c r="G52" i="20"/>
  <c r="G46" i="20"/>
  <c r="G40" i="20"/>
  <c r="G39" i="20"/>
  <c r="G35" i="20"/>
  <c r="G32" i="20"/>
  <c r="G30" i="20"/>
  <c r="G25" i="20"/>
  <c r="G23" i="20"/>
  <c r="G22" i="20"/>
  <c r="G20" i="20"/>
  <c r="G19" i="20"/>
  <c r="G17" i="20"/>
  <c r="G16" i="20"/>
  <c r="G15" i="20"/>
  <c r="G14" i="20"/>
  <c r="G13" i="20"/>
  <c r="G10" i="20"/>
  <c r="G8" i="20"/>
  <c r="G7" i="20"/>
  <c r="G6" i="20"/>
  <c r="E62" i="20"/>
  <c r="E61" i="20"/>
  <c r="E60" i="20"/>
  <c r="E59" i="20"/>
  <c r="E58" i="20"/>
  <c r="E57" i="20"/>
  <c r="E56" i="20"/>
  <c r="E52" i="20"/>
  <c r="E46" i="20"/>
  <c r="E40" i="20"/>
  <c r="E39" i="20"/>
  <c r="E35" i="20"/>
  <c r="E32" i="20"/>
  <c r="E30" i="20"/>
  <c r="E25" i="20"/>
  <c r="E23" i="20"/>
  <c r="E22" i="20"/>
  <c r="E20" i="20"/>
  <c r="E19" i="20"/>
  <c r="E17" i="20"/>
  <c r="E16" i="20"/>
  <c r="E15" i="20"/>
  <c r="E14" i="20"/>
  <c r="E13" i="20"/>
  <c r="E10" i="20"/>
  <c r="E8" i="20"/>
  <c r="E7" i="20"/>
  <c r="E6" i="20"/>
  <c r="C63" i="20"/>
  <c r="D63" i="20" s="1"/>
  <c r="V62" i="19"/>
  <c r="V61" i="19"/>
  <c r="V60" i="19"/>
  <c r="V59" i="19"/>
  <c r="V58" i="19"/>
  <c r="V57" i="19"/>
  <c r="V56" i="19"/>
  <c r="V50" i="19"/>
  <c r="V46" i="19"/>
  <c r="V41" i="19"/>
  <c r="V39" i="19"/>
  <c r="V32" i="19"/>
  <c r="V30" i="19"/>
  <c r="V25" i="19"/>
  <c r="V23" i="19"/>
  <c r="V22" i="19"/>
  <c r="V20" i="19"/>
  <c r="V17" i="19"/>
  <c r="V16" i="19"/>
  <c r="V15" i="19"/>
  <c r="V14" i="19"/>
  <c r="V13" i="19"/>
  <c r="V8" i="19"/>
  <c r="V6" i="19"/>
  <c r="V5" i="19"/>
  <c r="W5" i="19" s="1"/>
  <c r="O62" i="19"/>
  <c r="O61" i="19"/>
  <c r="O60" i="19"/>
  <c r="O59" i="19"/>
  <c r="O58" i="19"/>
  <c r="O57" i="19"/>
  <c r="O56" i="19"/>
  <c r="O50" i="19"/>
  <c r="O46" i="19"/>
  <c r="O41" i="19"/>
  <c r="O39" i="19"/>
  <c r="O32" i="19"/>
  <c r="O30" i="19"/>
  <c r="O25" i="19"/>
  <c r="O23" i="19"/>
  <c r="O22" i="19"/>
  <c r="O20" i="19"/>
  <c r="O17" i="19"/>
  <c r="O16" i="19"/>
  <c r="O15" i="19"/>
  <c r="O14" i="19"/>
  <c r="O13" i="19"/>
  <c r="O8" i="19"/>
  <c r="O6" i="19"/>
  <c r="O5" i="19"/>
  <c r="H62" i="19"/>
  <c r="H61" i="19"/>
  <c r="H60" i="19"/>
  <c r="H59" i="19"/>
  <c r="H58" i="19"/>
  <c r="H57" i="19"/>
  <c r="H56" i="19"/>
  <c r="H50" i="19"/>
  <c r="H46" i="19"/>
  <c r="H41" i="19"/>
  <c r="H39" i="19"/>
  <c r="H32" i="19"/>
  <c r="H30" i="19"/>
  <c r="H25" i="19"/>
  <c r="H23" i="19"/>
  <c r="H22" i="19"/>
  <c r="H20" i="19"/>
  <c r="H17" i="19"/>
  <c r="H16" i="19"/>
  <c r="H15" i="19"/>
  <c r="H14" i="19"/>
  <c r="H13" i="19"/>
  <c r="H8" i="19"/>
  <c r="H6" i="19"/>
  <c r="H5" i="19"/>
  <c r="U62" i="19"/>
  <c r="U61" i="19"/>
  <c r="U60" i="19"/>
  <c r="U59" i="19"/>
  <c r="U58" i="19"/>
  <c r="U57" i="19"/>
  <c r="U56" i="19"/>
  <c r="U50" i="19"/>
  <c r="U46" i="19"/>
  <c r="U41" i="19"/>
  <c r="U39" i="19"/>
  <c r="U32" i="19"/>
  <c r="U30" i="19"/>
  <c r="U25" i="19"/>
  <c r="U23" i="19"/>
  <c r="U22" i="19"/>
  <c r="U20" i="19"/>
  <c r="U17" i="19"/>
  <c r="U16" i="19"/>
  <c r="U15" i="19"/>
  <c r="U14" i="19"/>
  <c r="U13" i="19"/>
  <c r="U8" i="19"/>
  <c r="U6" i="19"/>
  <c r="U5" i="19"/>
  <c r="N62" i="19"/>
  <c r="N61" i="19"/>
  <c r="N60" i="19"/>
  <c r="N59" i="19"/>
  <c r="N58" i="19"/>
  <c r="N57" i="19"/>
  <c r="N56" i="19"/>
  <c r="N50" i="19"/>
  <c r="N46" i="19"/>
  <c r="N41" i="19"/>
  <c r="N39" i="19"/>
  <c r="N32" i="19"/>
  <c r="N30" i="19"/>
  <c r="N25" i="19"/>
  <c r="N23" i="19"/>
  <c r="N22" i="19"/>
  <c r="N20" i="19"/>
  <c r="N17" i="19"/>
  <c r="N16" i="19"/>
  <c r="N15" i="19"/>
  <c r="N14" i="19"/>
  <c r="N13" i="19"/>
  <c r="N8" i="19"/>
  <c r="N6" i="19"/>
  <c r="N5" i="19"/>
  <c r="G62" i="19"/>
  <c r="G61" i="19"/>
  <c r="G60" i="19"/>
  <c r="G59" i="19"/>
  <c r="G58" i="19"/>
  <c r="G57" i="19"/>
  <c r="G56" i="19"/>
  <c r="G50" i="19"/>
  <c r="G46" i="19"/>
  <c r="G41" i="19"/>
  <c r="G39" i="19"/>
  <c r="G32" i="19"/>
  <c r="G30" i="19"/>
  <c r="G25" i="19"/>
  <c r="G23" i="19"/>
  <c r="G22" i="19"/>
  <c r="G20" i="19"/>
  <c r="G17" i="19"/>
  <c r="G16" i="19"/>
  <c r="G15" i="19"/>
  <c r="G14" i="19"/>
  <c r="G13" i="19"/>
  <c r="G8" i="19"/>
  <c r="G6" i="19"/>
  <c r="G5" i="19"/>
  <c r="S62" i="19"/>
  <c r="S61" i="19"/>
  <c r="S60" i="19"/>
  <c r="S59" i="19"/>
  <c r="S58" i="19"/>
  <c r="S57" i="19"/>
  <c r="S56" i="19"/>
  <c r="S50" i="19"/>
  <c r="S46" i="19"/>
  <c r="S41" i="19"/>
  <c r="S39" i="19"/>
  <c r="S32" i="19"/>
  <c r="S30" i="19"/>
  <c r="S25" i="19"/>
  <c r="S23" i="19"/>
  <c r="S22" i="19"/>
  <c r="S20" i="19"/>
  <c r="S17" i="19"/>
  <c r="S16" i="19"/>
  <c r="S15" i="19"/>
  <c r="S14" i="19"/>
  <c r="S13" i="19"/>
  <c r="S8" i="19"/>
  <c r="S6" i="19"/>
  <c r="S5" i="19"/>
  <c r="L62" i="19"/>
  <c r="L61" i="19"/>
  <c r="L60" i="19"/>
  <c r="L59" i="19"/>
  <c r="L58" i="19"/>
  <c r="L57" i="19"/>
  <c r="L56" i="19"/>
  <c r="L50" i="19"/>
  <c r="L46" i="19"/>
  <c r="L41" i="19"/>
  <c r="L39" i="19"/>
  <c r="L32" i="19"/>
  <c r="L30" i="19"/>
  <c r="L25" i="19"/>
  <c r="L23" i="19"/>
  <c r="L22" i="19"/>
  <c r="L20" i="19"/>
  <c r="L17" i="19"/>
  <c r="L16" i="19"/>
  <c r="L15" i="19"/>
  <c r="L14" i="19"/>
  <c r="L13" i="19"/>
  <c r="L8" i="19"/>
  <c r="L6" i="19"/>
  <c r="L5" i="19"/>
  <c r="E62" i="19"/>
  <c r="E61" i="19"/>
  <c r="E60" i="19"/>
  <c r="E59" i="19"/>
  <c r="E58" i="19"/>
  <c r="E57" i="19"/>
  <c r="E56" i="19"/>
  <c r="E50" i="19"/>
  <c r="E46" i="19"/>
  <c r="E41" i="19"/>
  <c r="E39" i="19"/>
  <c r="E32" i="19"/>
  <c r="E30" i="19"/>
  <c r="E25" i="19"/>
  <c r="E23" i="19"/>
  <c r="E22" i="19"/>
  <c r="E20" i="19"/>
  <c r="E17" i="19"/>
  <c r="E16" i="19"/>
  <c r="E15" i="19"/>
  <c r="E14" i="19"/>
  <c r="E13" i="19"/>
  <c r="E8" i="19"/>
  <c r="E6" i="19"/>
  <c r="E5" i="19"/>
  <c r="Q63" i="19"/>
  <c r="J63" i="19"/>
  <c r="C63" i="19"/>
  <c r="D63" i="19" s="1"/>
  <c r="BS62" i="18"/>
  <c r="BS61" i="18"/>
  <c r="BS60" i="18"/>
  <c r="BS59" i="18"/>
  <c r="BS58" i="18"/>
  <c r="BS57" i="18"/>
  <c r="BS56" i="18"/>
  <c r="BS52" i="18"/>
  <c r="BS50" i="18"/>
  <c r="BS46" i="18"/>
  <c r="BS41" i="18"/>
  <c r="BS39" i="18"/>
  <c r="BS35" i="18"/>
  <c r="BS30" i="18"/>
  <c r="BS23" i="18"/>
  <c r="BS16" i="18"/>
  <c r="BS15" i="18"/>
  <c r="BS14" i="18"/>
  <c r="BS13" i="18"/>
  <c r="BS8" i="18"/>
  <c r="BS7" i="18"/>
  <c r="BS5" i="18"/>
  <c r="BL62" i="18"/>
  <c r="BL61" i="18"/>
  <c r="BL60" i="18"/>
  <c r="BL59" i="18"/>
  <c r="BL58" i="18"/>
  <c r="BL57" i="18"/>
  <c r="BL56" i="18"/>
  <c r="BL52" i="18"/>
  <c r="BL50" i="18"/>
  <c r="BL46" i="18"/>
  <c r="BL41" i="18"/>
  <c r="BL39" i="18"/>
  <c r="BL35" i="18"/>
  <c r="BL30" i="18"/>
  <c r="BL23" i="18"/>
  <c r="BL16" i="18"/>
  <c r="BL15" i="18"/>
  <c r="BL14" i="18"/>
  <c r="BL13" i="18"/>
  <c r="BL8" i="18"/>
  <c r="BL7" i="18"/>
  <c r="BL5" i="18"/>
  <c r="BE62" i="18"/>
  <c r="BE61" i="18"/>
  <c r="BE60" i="18"/>
  <c r="BE59" i="18"/>
  <c r="BE58" i="18"/>
  <c r="BE57" i="18"/>
  <c r="BE56" i="18"/>
  <c r="BE52" i="18"/>
  <c r="BE50" i="18"/>
  <c r="BE46" i="18"/>
  <c r="BE41" i="18"/>
  <c r="BE39" i="18"/>
  <c r="BE35" i="18"/>
  <c r="BE30" i="18"/>
  <c r="BE23" i="18"/>
  <c r="BE16" i="18"/>
  <c r="BE15" i="18"/>
  <c r="BE14" i="18"/>
  <c r="BE13" i="18"/>
  <c r="BE8" i="18"/>
  <c r="BE7" i="18"/>
  <c r="BE5" i="18"/>
  <c r="AX62" i="18"/>
  <c r="AX61" i="18"/>
  <c r="AX60" i="18"/>
  <c r="AX59" i="18"/>
  <c r="AX58" i="18"/>
  <c r="AX57" i="18"/>
  <c r="AX56" i="18"/>
  <c r="AX52" i="18"/>
  <c r="AX50" i="18"/>
  <c r="AX46" i="18"/>
  <c r="AX41" i="18"/>
  <c r="AX39" i="18"/>
  <c r="AX35" i="18"/>
  <c r="AX30" i="18"/>
  <c r="AX23" i="18"/>
  <c r="AX16" i="18"/>
  <c r="AX15" i="18"/>
  <c r="AX14" i="18"/>
  <c r="AX13" i="18"/>
  <c r="AX8" i="18"/>
  <c r="AX7" i="18"/>
  <c r="AX5" i="18"/>
  <c r="AQ62" i="18"/>
  <c r="AQ61" i="18"/>
  <c r="AQ60" i="18"/>
  <c r="AQ59" i="18"/>
  <c r="AQ58" i="18"/>
  <c r="AQ57" i="18"/>
  <c r="AQ56" i="18"/>
  <c r="AQ52" i="18"/>
  <c r="AQ50" i="18"/>
  <c r="AQ46" i="18"/>
  <c r="AQ41" i="18"/>
  <c r="AQ39" i="18"/>
  <c r="AQ35" i="18"/>
  <c r="AQ30" i="18"/>
  <c r="AQ23" i="18"/>
  <c r="AQ16" i="18"/>
  <c r="AQ15" i="18"/>
  <c r="AQ14" i="18"/>
  <c r="AQ13" i="18"/>
  <c r="AQ8" i="18"/>
  <c r="AQ7" i="18"/>
  <c r="AQ5" i="18"/>
  <c r="AJ62" i="18"/>
  <c r="AJ61" i="18"/>
  <c r="AJ60" i="18"/>
  <c r="AJ59" i="18"/>
  <c r="AJ58" i="18"/>
  <c r="AJ57" i="18"/>
  <c r="AJ56" i="18"/>
  <c r="AJ52" i="18"/>
  <c r="AJ50" i="18"/>
  <c r="AJ46" i="18"/>
  <c r="AJ41" i="18"/>
  <c r="AJ39" i="18"/>
  <c r="AJ35" i="18"/>
  <c r="AJ30" i="18"/>
  <c r="AJ23" i="18"/>
  <c r="AJ16" i="18"/>
  <c r="AJ15" i="18"/>
  <c r="AJ14" i="18"/>
  <c r="AJ13" i="18"/>
  <c r="AJ8" i="18"/>
  <c r="AJ7" i="18"/>
  <c r="AJ5" i="18"/>
  <c r="AC62" i="18"/>
  <c r="AC61" i="18"/>
  <c r="AC60" i="18"/>
  <c r="AC59" i="18"/>
  <c r="AC58" i="18"/>
  <c r="AC57" i="18"/>
  <c r="AC56" i="18"/>
  <c r="AC52" i="18"/>
  <c r="AC50" i="18"/>
  <c r="AC46" i="18"/>
  <c r="AC41" i="18"/>
  <c r="AC39" i="18"/>
  <c r="AC35" i="18"/>
  <c r="AC30" i="18"/>
  <c r="AC23" i="18"/>
  <c r="AC16" i="18"/>
  <c r="AC15" i="18"/>
  <c r="AC14" i="18"/>
  <c r="AC13" i="18"/>
  <c r="AC8" i="18"/>
  <c r="AC7" i="18"/>
  <c r="AC5" i="18"/>
  <c r="V62" i="18"/>
  <c r="V61" i="18"/>
  <c r="V60" i="18"/>
  <c r="V59" i="18"/>
  <c r="V58" i="18"/>
  <c r="V57" i="18"/>
  <c r="V56" i="18"/>
  <c r="V52" i="18"/>
  <c r="V50" i="18"/>
  <c r="V46" i="18"/>
  <c r="V41" i="18"/>
  <c r="V39" i="18"/>
  <c r="V35" i="18"/>
  <c r="V30" i="18"/>
  <c r="V23" i="18"/>
  <c r="V16" i="18"/>
  <c r="V15" i="18"/>
  <c r="V14" i="18"/>
  <c r="V13" i="18"/>
  <c r="V8" i="18"/>
  <c r="V7" i="18"/>
  <c r="V5" i="18"/>
  <c r="O62" i="18"/>
  <c r="O61" i="18"/>
  <c r="O60" i="18"/>
  <c r="O59" i="18"/>
  <c r="O58" i="18"/>
  <c r="O57" i="18"/>
  <c r="O56" i="18"/>
  <c r="O52" i="18"/>
  <c r="O50" i="18"/>
  <c r="O46" i="18"/>
  <c r="O41" i="18"/>
  <c r="O39" i="18"/>
  <c r="O35" i="18"/>
  <c r="O30" i="18"/>
  <c r="O23" i="18"/>
  <c r="O16" i="18"/>
  <c r="O15" i="18"/>
  <c r="O14" i="18"/>
  <c r="O13" i="18"/>
  <c r="O8" i="18"/>
  <c r="O7" i="18"/>
  <c r="O5" i="18"/>
  <c r="H62" i="18"/>
  <c r="H61" i="18"/>
  <c r="H60" i="18"/>
  <c r="H59" i="18"/>
  <c r="H58" i="18"/>
  <c r="H57" i="18"/>
  <c r="H56" i="18"/>
  <c r="H52" i="18"/>
  <c r="H50" i="18"/>
  <c r="H46" i="18"/>
  <c r="H41" i="18"/>
  <c r="H39" i="18"/>
  <c r="H35" i="18"/>
  <c r="H30" i="18"/>
  <c r="H23" i="18"/>
  <c r="H16" i="18"/>
  <c r="H15" i="18"/>
  <c r="H14" i="18"/>
  <c r="H13" i="18"/>
  <c r="H8" i="18"/>
  <c r="H7" i="18"/>
  <c r="H5" i="18"/>
  <c r="BR62" i="18"/>
  <c r="BR61" i="18"/>
  <c r="BR60" i="18"/>
  <c r="BR59" i="18"/>
  <c r="BR58" i="18"/>
  <c r="BR57" i="18"/>
  <c r="BR56" i="18"/>
  <c r="BR52" i="18"/>
  <c r="BR50" i="18"/>
  <c r="BR46" i="18"/>
  <c r="BR41" i="18"/>
  <c r="BR39" i="18"/>
  <c r="BR35" i="18"/>
  <c r="BR30" i="18"/>
  <c r="BR23" i="18"/>
  <c r="BR16" i="18"/>
  <c r="BR15" i="18"/>
  <c r="BR14" i="18"/>
  <c r="BR13" i="18"/>
  <c r="BR8" i="18"/>
  <c r="BR7" i="18"/>
  <c r="BR5" i="18"/>
  <c r="BK62" i="18"/>
  <c r="BK61" i="18"/>
  <c r="BK60" i="18"/>
  <c r="BK59" i="18"/>
  <c r="BK58" i="18"/>
  <c r="BK57" i="18"/>
  <c r="BK56" i="18"/>
  <c r="BK52" i="18"/>
  <c r="BK50" i="18"/>
  <c r="BK46" i="18"/>
  <c r="BK41" i="18"/>
  <c r="BK39" i="18"/>
  <c r="BK35" i="18"/>
  <c r="BK30" i="18"/>
  <c r="BK23" i="18"/>
  <c r="BK16" i="18"/>
  <c r="BK15" i="18"/>
  <c r="BK14" i="18"/>
  <c r="BK13" i="18"/>
  <c r="BK8" i="18"/>
  <c r="BK7" i="18"/>
  <c r="BK5" i="18"/>
  <c r="BD62" i="18"/>
  <c r="BD61" i="18"/>
  <c r="BD60" i="18"/>
  <c r="BD59" i="18"/>
  <c r="BD58" i="18"/>
  <c r="BD57" i="18"/>
  <c r="BD56" i="18"/>
  <c r="BD52" i="18"/>
  <c r="BD50" i="18"/>
  <c r="BD46" i="18"/>
  <c r="BD41" i="18"/>
  <c r="BD39" i="18"/>
  <c r="BD35" i="18"/>
  <c r="BD30" i="18"/>
  <c r="BD23" i="18"/>
  <c r="BD16" i="18"/>
  <c r="BD15" i="18"/>
  <c r="BD14" i="18"/>
  <c r="BD13" i="18"/>
  <c r="BD8" i="18"/>
  <c r="BD7" i="18"/>
  <c r="BD5" i="18"/>
  <c r="AW62" i="18"/>
  <c r="AW61" i="18"/>
  <c r="AW60" i="18"/>
  <c r="AW59" i="18"/>
  <c r="AW58" i="18"/>
  <c r="AW57" i="18"/>
  <c r="AW56" i="18"/>
  <c r="AW52" i="18"/>
  <c r="AW50" i="18"/>
  <c r="AW46" i="18"/>
  <c r="AW41" i="18"/>
  <c r="AW39" i="18"/>
  <c r="AW35" i="18"/>
  <c r="AW30" i="18"/>
  <c r="AW23" i="18"/>
  <c r="AW16" i="18"/>
  <c r="AW15" i="18"/>
  <c r="AW14" i="18"/>
  <c r="AW13" i="18"/>
  <c r="AW8" i="18"/>
  <c r="AW7" i="18"/>
  <c r="AW5" i="18"/>
  <c r="AP62" i="18"/>
  <c r="AP61" i="18"/>
  <c r="AP60" i="18"/>
  <c r="AP59" i="18"/>
  <c r="AP58" i="18"/>
  <c r="AP57" i="18"/>
  <c r="AP56" i="18"/>
  <c r="AP52" i="18"/>
  <c r="AP50" i="18"/>
  <c r="AP46" i="18"/>
  <c r="AP41" i="18"/>
  <c r="AP39" i="18"/>
  <c r="AP35" i="18"/>
  <c r="AP30" i="18"/>
  <c r="AP23" i="18"/>
  <c r="AP16" i="18"/>
  <c r="AP15" i="18"/>
  <c r="AP14" i="18"/>
  <c r="AP13" i="18"/>
  <c r="AP8" i="18"/>
  <c r="AP7" i="18"/>
  <c r="AP5" i="18"/>
  <c r="AI62" i="18"/>
  <c r="AI61" i="18"/>
  <c r="AI60" i="18"/>
  <c r="AI59" i="18"/>
  <c r="AI58" i="18"/>
  <c r="AI57" i="18"/>
  <c r="AI56" i="18"/>
  <c r="AI52" i="18"/>
  <c r="AI50" i="18"/>
  <c r="AI46" i="18"/>
  <c r="AI41" i="18"/>
  <c r="AI39" i="18"/>
  <c r="AI35" i="18"/>
  <c r="AI30" i="18"/>
  <c r="AI23" i="18"/>
  <c r="AI16" i="18"/>
  <c r="AI15" i="18"/>
  <c r="AI14" i="18"/>
  <c r="AI13" i="18"/>
  <c r="AI8" i="18"/>
  <c r="AI7" i="18"/>
  <c r="AI5" i="18"/>
  <c r="AB62" i="18"/>
  <c r="AB61" i="18"/>
  <c r="AB60" i="18"/>
  <c r="AB59" i="18"/>
  <c r="AB58" i="18"/>
  <c r="AB57" i="18"/>
  <c r="AB56" i="18"/>
  <c r="AB52" i="18"/>
  <c r="AB50" i="18"/>
  <c r="AB46" i="18"/>
  <c r="AB41" i="18"/>
  <c r="AB39" i="18"/>
  <c r="AB35" i="18"/>
  <c r="AB30" i="18"/>
  <c r="AB23" i="18"/>
  <c r="AB16" i="18"/>
  <c r="AB15" i="18"/>
  <c r="AB14" i="18"/>
  <c r="AB13" i="18"/>
  <c r="AB8" i="18"/>
  <c r="AB7" i="18"/>
  <c r="AB5" i="18"/>
  <c r="U62" i="18"/>
  <c r="U61" i="18"/>
  <c r="U60" i="18"/>
  <c r="U59" i="18"/>
  <c r="U58" i="18"/>
  <c r="U57" i="18"/>
  <c r="U56" i="18"/>
  <c r="U52" i="18"/>
  <c r="U50" i="18"/>
  <c r="U46" i="18"/>
  <c r="U41" i="18"/>
  <c r="U39" i="18"/>
  <c r="U35" i="18"/>
  <c r="U30" i="18"/>
  <c r="U23" i="18"/>
  <c r="U16" i="18"/>
  <c r="U15" i="18"/>
  <c r="U14" i="18"/>
  <c r="U13" i="18"/>
  <c r="U8" i="18"/>
  <c r="U7" i="18"/>
  <c r="U5" i="18"/>
  <c r="N62" i="18"/>
  <c r="N61" i="18"/>
  <c r="N60" i="18"/>
  <c r="N59" i="18"/>
  <c r="N58" i="18"/>
  <c r="N57" i="18"/>
  <c r="N56" i="18"/>
  <c r="N52" i="18"/>
  <c r="N50" i="18"/>
  <c r="N46" i="18"/>
  <c r="N41" i="18"/>
  <c r="N39" i="18"/>
  <c r="N35" i="18"/>
  <c r="N30" i="18"/>
  <c r="N23" i="18"/>
  <c r="N16" i="18"/>
  <c r="N15" i="18"/>
  <c r="N14" i="18"/>
  <c r="N13" i="18"/>
  <c r="N8" i="18"/>
  <c r="N7" i="18"/>
  <c r="N5" i="18"/>
  <c r="G62" i="18"/>
  <c r="G61" i="18"/>
  <c r="G60" i="18"/>
  <c r="G59" i="18"/>
  <c r="G58" i="18"/>
  <c r="G57" i="18"/>
  <c r="G56" i="18"/>
  <c r="G52" i="18"/>
  <c r="G50" i="18"/>
  <c r="G46" i="18"/>
  <c r="G41" i="18"/>
  <c r="G39" i="18"/>
  <c r="G35" i="18"/>
  <c r="G30" i="18"/>
  <c r="G23" i="18"/>
  <c r="G16" i="18"/>
  <c r="G15" i="18"/>
  <c r="G14" i="18"/>
  <c r="G13" i="18"/>
  <c r="G8" i="18"/>
  <c r="G7" i="18"/>
  <c r="G5" i="18"/>
  <c r="BP62" i="18"/>
  <c r="BP61" i="18"/>
  <c r="BP60" i="18"/>
  <c r="BP59" i="18"/>
  <c r="BP58" i="18"/>
  <c r="BP57" i="18"/>
  <c r="BP56" i="18"/>
  <c r="BP52" i="18"/>
  <c r="BP50" i="18"/>
  <c r="BP46" i="18"/>
  <c r="BP41" i="18"/>
  <c r="BP39" i="18"/>
  <c r="BP35" i="18"/>
  <c r="BP30" i="18"/>
  <c r="BP23" i="18"/>
  <c r="BP16" i="18"/>
  <c r="BP15" i="18"/>
  <c r="BP14" i="18"/>
  <c r="BP13" i="18"/>
  <c r="BP8" i="18"/>
  <c r="BP7" i="18"/>
  <c r="BP5" i="18"/>
  <c r="BI62" i="18"/>
  <c r="BI61" i="18"/>
  <c r="BI60" i="18"/>
  <c r="BI59" i="18"/>
  <c r="BI58" i="18"/>
  <c r="BI57" i="18"/>
  <c r="BI56" i="18"/>
  <c r="BI52" i="18"/>
  <c r="BI50" i="18"/>
  <c r="BI46" i="18"/>
  <c r="BI41" i="18"/>
  <c r="BI39" i="18"/>
  <c r="BI35" i="18"/>
  <c r="BI30" i="18"/>
  <c r="BI23" i="18"/>
  <c r="BI16" i="18"/>
  <c r="BI15" i="18"/>
  <c r="BI14" i="18"/>
  <c r="BI13" i="18"/>
  <c r="BI8" i="18"/>
  <c r="BI7" i="18"/>
  <c r="BI5" i="18"/>
  <c r="BB62" i="18"/>
  <c r="BB61" i="18"/>
  <c r="BB60" i="18"/>
  <c r="BB59" i="18"/>
  <c r="BB58" i="18"/>
  <c r="BB57" i="18"/>
  <c r="BB56" i="18"/>
  <c r="BB52" i="18"/>
  <c r="BB50" i="18"/>
  <c r="BB46" i="18"/>
  <c r="BB41" i="18"/>
  <c r="BB39" i="18"/>
  <c r="BB35" i="18"/>
  <c r="BB30" i="18"/>
  <c r="BB23" i="18"/>
  <c r="BB16" i="18"/>
  <c r="BB15" i="18"/>
  <c r="BB14" i="18"/>
  <c r="BB13" i="18"/>
  <c r="BB8" i="18"/>
  <c r="BB7" i="18"/>
  <c r="BB5" i="18"/>
  <c r="AU62" i="18"/>
  <c r="AU61" i="18"/>
  <c r="AU60" i="18"/>
  <c r="AU59" i="18"/>
  <c r="AU58" i="18"/>
  <c r="AU57" i="18"/>
  <c r="AU56" i="18"/>
  <c r="AU52" i="18"/>
  <c r="AU50" i="18"/>
  <c r="AU46" i="18"/>
  <c r="AU41" i="18"/>
  <c r="AU39" i="18"/>
  <c r="AU35" i="18"/>
  <c r="AU30" i="18"/>
  <c r="AU23" i="18"/>
  <c r="AU16" i="18"/>
  <c r="AU15" i="18"/>
  <c r="AU14" i="18"/>
  <c r="AU13" i="18"/>
  <c r="AU8" i="18"/>
  <c r="AU7" i="18"/>
  <c r="AU5" i="18"/>
  <c r="AN62" i="18"/>
  <c r="AN61" i="18"/>
  <c r="AN60" i="18"/>
  <c r="AN59" i="18"/>
  <c r="AN58" i="18"/>
  <c r="AN57" i="18"/>
  <c r="AN56" i="18"/>
  <c r="AN52" i="18"/>
  <c r="AN50" i="18"/>
  <c r="AN46" i="18"/>
  <c r="AN41" i="18"/>
  <c r="AN39" i="18"/>
  <c r="AN35" i="18"/>
  <c r="AN30" i="18"/>
  <c r="AN23" i="18"/>
  <c r="AN16" i="18"/>
  <c r="AN15" i="18"/>
  <c r="AN14" i="18"/>
  <c r="AN13" i="18"/>
  <c r="AN8" i="18"/>
  <c r="AN7" i="18"/>
  <c r="AN5" i="18"/>
  <c r="AG62" i="18"/>
  <c r="AG61" i="18"/>
  <c r="AG60" i="18"/>
  <c r="AG59" i="18"/>
  <c r="AG58" i="18"/>
  <c r="AG57" i="18"/>
  <c r="AG56" i="18"/>
  <c r="AG52" i="18"/>
  <c r="AG50" i="18"/>
  <c r="AG46" i="18"/>
  <c r="AG41" i="18"/>
  <c r="AG39" i="18"/>
  <c r="AG35" i="18"/>
  <c r="AG30" i="18"/>
  <c r="AG23" i="18"/>
  <c r="AG16" i="18"/>
  <c r="AG15" i="18"/>
  <c r="AG14" i="18"/>
  <c r="AG13" i="18"/>
  <c r="AG8" i="18"/>
  <c r="AG7" i="18"/>
  <c r="AG5" i="18"/>
  <c r="Z62" i="18"/>
  <c r="Z61" i="18"/>
  <c r="Z60" i="18"/>
  <c r="Z59" i="18"/>
  <c r="Z58" i="18"/>
  <c r="Z57" i="18"/>
  <c r="Z56" i="18"/>
  <c r="Z52" i="18"/>
  <c r="Z50" i="18"/>
  <c r="Z46" i="18"/>
  <c r="Z41" i="18"/>
  <c r="Z39" i="18"/>
  <c r="Z35" i="18"/>
  <c r="Z30" i="18"/>
  <c r="Z23" i="18"/>
  <c r="Z16" i="18"/>
  <c r="Z15" i="18"/>
  <c r="Z14" i="18"/>
  <c r="Z13" i="18"/>
  <c r="Z8" i="18"/>
  <c r="Z7" i="18"/>
  <c r="Z5" i="18"/>
  <c r="S62" i="18"/>
  <c r="S61" i="18"/>
  <c r="S60" i="18"/>
  <c r="S59" i="18"/>
  <c r="S58" i="18"/>
  <c r="S57" i="18"/>
  <c r="S56" i="18"/>
  <c r="S52" i="18"/>
  <c r="S50" i="18"/>
  <c r="S46" i="18"/>
  <c r="S41" i="18"/>
  <c r="S39" i="18"/>
  <c r="S35" i="18"/>
  <c r="S30" i="18"/>
  <c r="S23" i="18"/>
  <c r="S16" i="18"/>
  <c r="S15" i="18"/>
  <c r="S14" i="18"/>
  <c r="S13" i="18"/>
  <c r="S8" i="18"/>
  <c r="S7" i="18"/>
  <c r="S5" i="18"/>
  <c r="L62" i="18"/>
  <c r="L61" i="18"/>
  <c r="L60" i="18"/>
  <c r="L59" i="18"/>
  <c r="L58" i="18"/>
  <c r="L57" i="18"/>
  <c r="L56" i="18"/>
  <c r="L52" i="18"/>
  <c r="L50" i="18"/>
  <c r="L46" i="18"/>
  <c r="L41" i="18"/>
  <c r="L39" i="18"/>
  <c r="L35" i="18"/>
  <c r="L30" i="18"/>
  <c r="L23" i="18"/>
  <c r="L16" i="18"/>
  <c r="L15" i="18"/>
  <c r="L14" i="18"/>
  <c r="L13" i="18"/>
  <c r="L8" i="18"/>
  <c r="L7" i="18"/>
  <c r="L5" i="18"/>
  <c r="E62" i="18"/>
  <c r="E61" i="18"/>
  <c r="E60" i="18"/>
  <c r="E59" i="18"/>
  <c r="E58" i="18"/>
  <c r="E57" i="18"/>
  <c r="E56" i="18"/>
  <c r="E52" i="18"/>
  <c r="E50" i="18"/>
  <c r="E46" i="18"/>
  <c r="E41" i="18"/>
  <c r="E39" i="18"/>
  <c r="E35" i="18"/>
  <c r="E30" i="18"/>
  <c r="E23" i="18"/>
  <c r="E16" i="18"/>
  <c r="E15" i="18"/>
  <c r="E14" i="18"/>
  <c r="E13" i="18"/>
  <c r="E8" i="18"/>
  <c r="E7" i="18"/>
  <c r="E5" i="18"/>
  <c r="BN63" i="18"/>
  <c r="BG63" i="18"/>
  <c r="AZ63" i="18"/>
  <c r="AS63" i="18"/>
  <c r="AL63" i="18"/>
  <c r="AE63" i="18"/>
  <c r="X63" i="18"/>
  <c r="Q63" i="18"/>
  <c r="J63" i="18"/>
  <c r="C63" i="18"/>
  <c r="BE61" i="17"/>
  <c r="BE60" i="17"/>
  <c r="BE57" i="17"/>
  <c r="BE46" i="17"/>
  <c r="BE41" i="17"/>
  <c r="BE39" i="17"/>
  <c r="BE35" i="17"/>
  <c r="BE32" i="17"/>
  <c r="BE20" i="17"/>
  <c r="BE17" i="17"/>
  <c r="BE14" i="17"/>
  <c r="BE13" i="17"/>
  <c r="BE8" i="17"/>
  <c r="BE6" i="17"/>
  <c r="AX61" i="17"/>
  <c r="AX60" i="17"/>
  <c r="AX57" i="17"/>
  <c r="AX46" i="17"/>
  <c r="AX41" i="17"/>
  <c r="AX39" i="17"/>
  <c r="AX35" i="17"/>
  <c r="AX32" i="17"/>
  <c r="AX20" i="17"/>
  <c r="AX17" i="17"/>
  <c r="AX14" i="17"/>
  <c r="AX13" i="17"/>
  <c r="AX8" i="17"/>
  <c r="AX6" i="17"/>
  <c r="AQ61" i="17"/>
  <c r="AQ60" i="17"/>
  <c r="AQ57" i="17"/>
  <c r="AQ46" i="17"/>
  <c r="AQ41" i="17"/>
  <c r="AQ39" i="17"/>
  <c r="AQ35" i="17"/>
  <c r="AQ32" i="17"/>
  <c r="AQ20" i="17"/>
  <c r="AQ17" i="17"/>
  <c r="AQ14" i="17"/>
  <c r="AQ13" i="17"/>
  <c r="AQ8" i="17"/>
  <c r="AQ6" i="17"/>
  <c r="AJ61" i="17"/>
  <c r="AJ60" i="17"/>
  <c r="AJ57" i="17"/>
  <c r="AJ46" i="17"/>
  <c r="AJ41" i="17"/>
  <c r="AJ39" i="17"/>
  <c r="AJ35" i="17"/>
  <c r="AJ32" i="17"/>
  <c r="AJ20" i="17"/>
  <c r="AJ17" i="17"/>
  <c r="AJ14" i="17"/>
  <c r="AJ13" i="17"/>
  <c r="AJ8" i="17"/>
  <c r="AJ6" i="17"/>
  <c r="AC61" i="17"/>
  <c r="AC60" i="17"/>
  <c r="AC57" i="17"/>
  <c r="AC46" i="17"/>
  <c r="AC41" i="17"/>
  <c r="AC39" i="17"/>
  <c r="AC35" i="17"/>
  <c r="AC32" i="17"/>
  <c r="AC20" i="17"/>
  <c r="AC17" i="17"/>
  <c r="AC14" i="17"/>
  <c r="AC13" i="17"/>
  <c r="AC8" i="17"/>
  <c r="AC6" i="17"/>
  <c r="V61" i="17"/>
  <c r="V60" i="17"/>
  <c r="V57" i="17"/>
  <c r="V46" i="17"/>
  <c r="V41" i="17"/>
  <c r="V39" i="17"/>
  <c r="V35" i="17"/>
  <c r="V32" i="17"/>
  <c r="V20" i="17"/>
  <c r="V17" i="17"/>
  <c r="V14" i="17"/>
  <c r="V13" i="17"/>
  <c r="V8" i="17"/>
  <c r="V6" i="17"/>
  <c r="O61" i="17"/>
  <c r="O60" i="17"/>
  <c r="O57" i="17"/>
  <c r="O46" i="17"/>
  <c r="O41" i="17"/>
  <c r="O39" i="17"/>
  <c r="O35" i="17"/>
  <c r="O32" i="17"/>
  <c r="O20" i="17"/>
  <c r="O17" i="17"/>
  <c r="O14" i="17"/>
  <c r="O13" i="17"/>
  <c r="O8" i="17"/>
  <c r="O6" i="17"/>
  <c r="H61" i="17"/>
  <c r="H60" i="17"/>
  <c r="H57" i="17"/>
  <c r="H46" i="17"/>
  <c r="H41" i="17"/>
  <c r="H39" i="17"/>
  <c r="H35" i="17"/>
  <c r="H32" i="17"/>
  <c r="H20" i="17"/>
  <c r="H17" i="17"/>
  <c r="H14" i="17"/>
  <c r="H13" i="17"/>
  <c r="H8" i="17"/>
  <c r="H6" i="17"/>
  <c r="BD61" i="17"/>
  <c r="BD60" i="17"/>
  <c r="BD57" i="17"/>
  <c r="BD46" i="17"/>
  <c r="BD41" i="17"/>
  <c r="BD39" i="17"/>
  <c r="BD35" i="17"/>
  <c r="BD32" i="17"/>
  <c r="BD20" i="17"/>
  <c r="BD17" i="17"/>
  <c r="BD14" i="17"/>
  <c r="BD13" i="17"/>
  <c r="BD8" i="17"/>
  <c r="BD6" i="17"/>
  <c r="AW61" i="17"/>
  <c r="AW60" i="17"/>
  <c r="AW57" i="17"/>
  <c r="AW46" i="17"/>
  <c r="AW41" i="17"/>
  <c r="AW39" i="17"/>
  <c r="AW35" i="17"/>
  <c r="AW32" i="17"/>
  <c r="AW20" i="17"/>
  <c r="AW17" i="17"/>
  <c r="AW14" i="17"/>
  <c r="AW13" i="17"/>
  <c r="AW8" i="17"/>
  <c r="AW6" i="17"/>
  <c r="AP61" i="17"/>
  <c r="AP60" i="17"/>
  <c r="AP57" i="17"/>
  <c r="AP46" i="17"/>
  <c r="AP41" i="17"/>
  <c r="AP39" i="17"/>
  <c r="AP35" i="17"/>
  <c r="AP32" i="17"/>
  <c r="AP20" i="17"/>
  <c r="AP17" i="17"/>
  <c r="AP14" i="17"/>
  <c r="AP13" i="17"/>
  <c r="AP8" i="17"/>
  <c r="AP6" i="17"/>
  <c r="AI61" i="17"/>
  <c r="AI60" i="17"/>
  <c r="AI57" i="17"/>
  <c r="AI46" i="17"/>
  <c r="AI41" i="17"/>
  <c r="AI39" i="17"/>
  <c r="AI35" i="17"/>
  <c r="AI32" i="17"/>
  <c r="AI20" i="17"/>
  <c r="AI17" i="17"/>
  <c r="AI14" i="17"/>
  <c r="AI13" i="17"/>
  <c r="AI8" i="17"/>
  <c r="AI6" i="17"/>
  <c r="AB61" i="17"/>
  <c r="AB60" i="17"/>
  <c r="AB57" i="17"/>
  <c r="AB46" i="17"/>
  <c r="AB41" i="17"/>
  <c r="AB39" i="17"/>
  <c r="AB35" i="17"/>
  <c r="AB32" i="17"/>
  <c r="AB20" i="17"/>
  <c r="AB17" i="17"/>
  <c r="AB14" i="17"/>
  <c r="AB13" i="17"/>
  <c r="AB8" i="17"/>
  <c r="AB6" i="17"/>
  <c r="U61" i="17"/>
  <c r="U60" i="17"/>
  <c r="U57" i="17"/>
  <c r="U46" i="17"/>
  <c r="U41" i="17"/>
  <c r="U39" i="17"/>
  <c r="U35" i="17"/>
  <c r="U32" i="17"/>
  <c r="U20" i="17"/>
  <c r="U17" i="17"/>
  <c r="U14" i="17"/>
  <c r="U13" i="17"/>
  <c r="U8" i="17"/>
  <c r="U6" i="17"/>
  <c r="N61" i="17"/>
  <c r="N60" i="17"/>
  <c r="N57" i="17"/>
  <c r="N46" i="17"/>
  <c r="N41" i="17"/>
  <c r="N39" i="17"/>
  <c r="N35" i="17"/>
  <c r="N32" i="17"/>
  <c r="N20" i="17"/>
  <c r="N17" i="17"/>
  <c r="N14" i="17"/>
  <c r="N13" i="17"/>
  <c r="N8" i="17"/>
  <c r="N6" i="17"/>
  <c r="G61" i="17"/>
  <c r="G60" i="17"/>
  <c r="G57" i="17"/>
  <c r="G46" i="17"/>
  <c r="G41" i="17"/>
  <c r="G39" i="17"/>
  <c r="G35" i="17"/>
  <c r="G32" i="17"/>
  <c r="G20" i="17"/>
  <c r="G17" i="17"/>
  <c r="G14" i="17"/>
  <c r="G13" i="17"/>
  <c r="G8" i="17"/>
  <c r="G6" i="17"/>
  <c r="BB61" i="17"/>
  <c r="BB60" i="17"/>
  <c r="BB57" i="17"/>
  <c r="BB46" i="17"/>
  <c r="BB45" i="17"/>
  <c r="BB43" i="17"/>
  <c r="BB41" i="17"/>
  <c r="BB39" i="17"/>
  <c r="BB35" i="17"/>
  <c r="BB32" i="17"/>
  <c r="BB20" i="17"/>
  <c r="BB17" i="17"/>
  <c r="BB14" i="17"/>
  <c r="BB13" i="17"/>
  <c r="BB12" i="17"/>
  <c r="BB11" i="17"/>
  <c r="BB8" i="17"/>
  <c r="BB6" i="17"/>
  <c r="AU61" i="17"/>
  <c r="AU60" i="17"/>
  <c r="AU57" i="17"/>
  <c r="AU56" i="17"/>
  <c r="AU53" i="17"/>
  <c r="AU46" i="17"/>
  <c r="AU41" i="17"/>
  <c r="AU39" i="17"/>
  <c r="AU35" i="17"/>
  <c r="AU32" i="17"/>
  <c r="AU21" i="17"/>
  <c r="AU20" i="17"/>
  <c r="AU18" i="17"/>
  <c r="AU17" i="17"/>
  <c r="AU14" i="17"/>
  <c r="AU13" i="17"/>
  <c r="AU8" i="17"/>
  <c r="AU6" i="17"/>
  <c r="AN61" i="17"/>
  <c r="AN60" i="17"/>
  <c r="AN57" i="17"/>
  <c r="AN51" i="17"/>
  <c r="AN46" i="17"/>
  <c r="AN41" i="17"/>
  <c r="AN39" i="17"/>
  <c r="AN35" i="17"/>
  <c r="AN32" i="17"/>
  <c r="AN20" i="17"/>
  <c r="AN17" i="17"/>
  <c r="AN14" i="17"/>
  <c r="AN13" i="17"/>
  <c r="AN8" i="17"/>
  <c r="AN6" i="17"/>
  <c r="AG61" i="17"/>
  <c r="AG60" i="17"/>
  <c r="AG57" i="17"/>
  <c r="AG52" i="17"/>
  <c r="AG46" i="17"/>
  <c r="AG43" i="17"/>
  <c r="AG42" i="17"/>
  <c r="AG41" i="17"/>
  <c r="AG39" i="17"/>
  <c r="AG35" i="17"/>
  <c r="AG32" i="17"/>
  <c r="AG29" i="17"/>
  <c r="AG28" i="17"/>
  <c r="AG20" i="17"/>
  <c r="AG19" i="17"/>
  <c r="AG18" i="17"/>
  <c r="AG17" i="17"/>
  <c r="AG14" i="17"/>
  <c r="AG13" i="17"/>
  <c r="AG8" i="17"/>
  <c r="AG6" i="17"/>
  <c r="AG5" i="17"/>
  <c r="Z61" i="17"/>
  <c r="Z60" i="17"/>
  <c r="Z57" i="17"/>
  <c r="Z46" i="17"/>
  <c r="Z41" i="17"/>
  <c r="Z39" i="17"/>
  <c r="Z35" i="17"/>
  <c r="Z32" i="17"/>
  <c r="Z20" i="17"/>
  <c r="Z17" i="17"/>
  <c r="Z14" i="17"/>
  <c r="Z13" i="17"/>
  <c r="Z8" i="17"/>
  <c r="Z6" i="17"/>
  <c r="S61" i="17"/>
  <c r="S60" i="17"/>
  <c r="S57" i="17"/>
  <c r="S46" i="17"/>
  <c r="S41" i="17"/>
  <c r="S39" i="17"/>
  <c r="S35" i="17"/>
  <c r="S32" i="17"/>
  <c r="S20" i="17"/>
  <c r="S17" i="17"/>
  <c r="S14" i="17"/>
  <c r="S13" i="17"/>
  <c r="S8" i="17"/>
  <c r="S6" i="17"/>
  <c r="L61" i="17"/>
  <c r="L60" i="17"/>
  <c r="L57" i="17"/>
  <c r="L46" i="17"/>
  <c r="L41" i="17"/>
  <c r="L39" i="17"/>
  <c r="L35" i="17"/>
  <c r="L32" i="17"/>
  <c r="L20" i="17"/>
  <c r="L17" i="17"/>
  <c r="L14" i="17"/>
  <c r="L13" i="17"/>
  <c r="L8" i="17"/>
  <c r="L6" i="17"/>
  <c r="E61" i="17"/>
  <c r="E60" i="17"/>
  <c r="E57" i="17"/>
  <c r="E46" i="17"/>
  <c r="E41" i="17"/>
  <c r="E39" i="17"/>
  <c r="E35" i="17"/>
  <c r="E32" i="17"/>
  <c r="E20" i="17"/>
  <c r="E17" i="17"/>
  <c r="E14" i="17"/>
  <c r="E13" i="17"/>
  <c r="E8" i="17"/>
  <c r="E6" i="17"/>
  <c r="AZ63" i="17"/>
  <c r="BA63" i="17" s="1"/>
  <c r="AS63" i="17"/>
  <c r="AT63" i="17" s="1"/>
  <c r="AL63" i="17"/>
  <c r="AM63" i="17" s="1"/>
  <c r="AN21" i="17" s="1"/>
  <c r="AE63" i="17"/>
  <c r="X63" i="17"/>
  <c r="Q63" i="17"/>
  <c r="J63" i="17"/>
  <c r="C63" i="17"/>
  <c r="O62" i="16"/>
  <c r="O61" i="16"/>
  <c r="O60" i="16"/>
  <c r="O59" i="16"/>
  <c r="O57" i="16"/>
  <c r="O56" i="16"/>
  <c r="O46" i="16"/>
  <c r="O45" i="16"/>
  <c r="O41" i="16"/>
  <c r="O39" i="16"/>
  <c r="O35" i="16"/>
  <c r="O32" i="16"/>
  <c r="O30" i="16"/>
  <c r="O25" i="16"/>
  <c r="O23" i="16"/>
  <c r="O22" i="16"/>
  <c r="O20" i="16"/>
  <c r="O16" i="16"/>
  <c r="O15" i="16"/>
  <c r="O13" i="16"/>
  <c r="O10" i="16"/>
  <c r="O8" i="16"/>
  <c r="O7" i="16"/>
  <c r="H62" i="16"/>
  <c r="H61" i="16"/>
  <c r="H60" i="16"/>
  <c r="H59" i="16"/>
  <c r="H57" i="16"/>
  <c r="H56" i="16"/>
  <c r="H46" i="16"/>
  <c r="H45" i="16"/>
  <c r="H41" i="16"/>
  <c r="H39" i="16"/>
  <c r="H35" i="16"/>
  <c r="H32" i="16"/>
  <c r="H30" i="16"/>
  <c r="H25" i="16"/>
  <c r="H23" i="16"/>
  <c r="H22" i="16"/>
  <c r="H20" i="16"/>
  <c r="H16" i="16"/>
  <c r="H15" i="16"/>
  <c r="H13" i="16"/>
  <c r="H10" i="16"/>
  <c r="H8" i="16"/>
  <c r="H7" i="16"/>
  <c r="N62" i="16"/>
  <c r="N61" i="16"/>
  <c r="N60" i="16"/>
  <c r="N59" i="16"/>
  <c r="N57" i="16"/>
  <c r="N56" i="16"/>
  <c r="N46" i="16"/>
  <c r="N45" i="16"/>
  <c r="N41" i="16"/>
  <c r="N39" i="16"/>
  <c r="N35" i="16"/>
  <c r="N32" i="16"/>
  <c r="N30" i="16"/>
  <c r="N25" i="16"/>
  <c r="N23" i="16"/>
  <c r="N22" i="16"/>
  <c r="N20" i="16"/>
  <c r="N16" i="16"/>
  <c r="N15" i="16"/>
  <c r="N13" i="16"/>
  <c r="N10" i="16"/>
  <c r="N8" i="16"/>
  <c r="N7" i="16"/>
  <c r="G62" i="16"/>
  <c r="G61" i="16"/>
  <c r="G60" i="16"/>
  <c r="G59" i="16"/>
  <c r="G57" i="16"/>
  <c r="G56" i="16"/>
  <c r="G46" i="16"/>
  <c r="G45" i="16"/>
  <c r="G41" i="16"/>
  <c r="G39" i="16"/>
  <c r="G35" i="16"/>
  <c r="G32" i="16"/>
  <c r="G30" i="16"/>
  <c r="G25" i="16"/>
  <c r="G23" i="16"/>
  <c r="G22" i="16"/>
  <c r="G20" i="16"/>
  <c r="G16" i="16"/>
  <c r="G15" i="16"/>
  <c r="G13" i="16"/>
  <c r="G10" i="16"/>
  <c r="G8" i="16"/>
  <c r="G7" i="16"/>
  <c r="L62" i="16"/>
  <c r="L61" i="16"/>
  <c r="L60" i="16"/>
  <c r="L59" i="16"/>
  <c r="L57" i="16"/>
  <c r="L56" i="16"/>
  <c r="L53" i="16"/>
  <c r="L52" i="16"/>
  <c r="L51" i="16"/>
  <c r="L46" i="16"/>
  <c r="L45" i="16"/>
  <c r="L41" i="16"/>
  <c r="L39" i="16"/>
  <c r="L37" i="16"/>
  <c r="L35" i="16"/>
  <c r="L32" i="16"/>
  <c r="L30" i="16"/>
  <c r="L25" i="16"/>
  <c r="L23" i="16"/>
  <c r="L22" i="16"/>
  <c r="L20" i="16"/>
  <c r="L17" i="16"/>
  <c r="L16" i="16"/>
  <c r="L15" i="16"/>
  <c r="L13" i="16"/>
  <c r="L10" i="16"/>
  <c r="L8" i="16"/>
  <c r="L7" i="16"/>
  <c r="E62" i="16"/>
  <c r="E61" i="16"/>
  <c r="E60" i="16"/>
  <c r="E59" i="16"/>
  <c r="E57" i="16"/>
  <c r="E56" i="16"/>
  <c r="E46" i="16"/>
  <c r="E45" i="16"/>
  <c r="E41" i="16"/>
  <c r="E39" i="16"/>
  <c r="E35" i="16"/>
  <c r="E32" i="16"/>
  <c r="E30" i="16"/>
  <c r="E25" i="16"/>
  <c r="E23" i="16"/>
  <c r="E22" i="16"/>
  <c r="E20" i="16"/>
  <c r="E16" i="16"/>
  <c r="E15" i="16"/>
  <c r="E13" i="16"/>
  <c r="E10" i="16"/>
  <c r="E8" i="16"/>
  <c r="E7" i="16"/>
  <c r="D63" i="16"/>
  <c r="E54" i="16" s="1"/>
  <c r="J63" i="16"/>
  <c r="K63" i="16" s="1"/>
  <c r="C63" i="16"/>
  <c r="AJ62" i="15"/>
  <c r="AJ61" i="15"/>
  <c r="AJ60" i="15"/>
  <c r="AJ59" i="15"/>
  <c r="AJ58" i="15"/>
  <c r="AJ57" i="15"/>
  <c r="AJ56" i="15"/>
  <c r="AJ52" i="15"/>
  <c r="AJ50" i="15"/>
  <c r="AJ46" i="15"/>
  <c r="AJ41" i="15"/>
  <c r="AJ40" i="15"/>
  <c r="AJ39" i="15"/>
  <c r="AJ35" i="15"/>
  <c r="AJ32" i="15"/>
  <c r="AJ30" i="15"/>
  <c r="AJ25" i="15"/>
  <c r="AJ23" i="15"/>
  <c r="AJ20" i="15"/>
  <c r="AJ17" i="15"/>
  <c r="AJ16" i="15"/>
  <c r="AJ15" i="15"/>
  <c r="AJ14" i="15"/>
  <c r="AJ13" i="15"/>
  <c r="AJ8" i="15"/>
  <c r="AJ7" i="15"/>
  <c r="AJ6" i="15"/>
  <c r="AJ5" i="15"/>
  <c r="AC62" i="15"/>
  <c r="AC61" i="15"/>
  <c r="AC60" i="15"/>
  <c r="AC59" i="15"/>
  <c r="AC58" i="15"/>
  <c r="AC57" i="15"/>
  <c r="AC56" i="15"/>
  <c r="AC52" i="15"/>
  <c r="AC50" i="15"/>
  <c r="AC46" i="15"/>
  <c r="AC41" i="15"/>
  <c r="AC40" i="15"/>
  <c r="AC39" i="15"/>
  <c r="AC35" i="15"/>
  <c r="AC32" i="15"/>
  <c r="AC30" i="15"/>
  <c r="AC25" i="15"/>
  <c r="AC23" i="15"/>
  <c r="AC20" i="15"/>
  <c r="AC17" i="15"/>
  <c r="AC16" i="15"/>
  <c r="AC15" i="15"/>
  <c r="AC14" i="15"/>
  <c r="AC13" i="15"/>
  <c r="AC8" i="15"/>
  <c r="AC7" i="15"/>
  <c r="AC6" i="15"/>
  <c r="AC5" i="15"/>
  <c r="V62" i="15"/>
  <c r="V61" i="15"/>
  <c r="V60" i="15"/>
  <c r="V59" i="15"/>
  <c r="V58" i="15"/>
  <c r="V57" i="15"/>
  <c r="V56" i="15"/>
  <c r="V52" i="15"/>
  <c r="V50" i="15"/>
  <c r="V46" i="15"/>
  <c r="V41" i="15"/>
  <c r="V40" i="15"/>
  <c r="V39" i="15"/>
  <c r="V35" i="15"/>
  <c r="V32" i="15"/>
  <c r="V30" i="15"/>
  <c r="V25" i="15"/>
  <c r="V23" i="15"/>
  <c r="V20" i="15"/>
  <c r="V17" i="15"/>
  <c r="V16" i="15"/>
  <c r="V15" i="15"/>
  <c r="V14" i="15"/>
  <c r="V13" i="15"/>
  <c r="V8" i="15"/>
  <c r="V7" i="15"/>
  <c r="V6" i="15"/>
  <c r="V5" i="15"/>
  <c r="O62" i="15"/>
  <c r="O61" i="15"/>
  <c r="O60" i="15"/>
  <c r="O59" i="15"/>
  <c r="O58" i="15"/>
  <c r="O57" i="15"/>
  <c r="O56" i="15"/>
  <c r="O52" i="15"/>
  <c r="O50" i="15"/>
  <c r="O46" i="15"/>
  <c r="O41" i="15"/>
  <c r="O40" i="15"/>
  <c r="O39" i="15"/>
  <c r="O35" i="15"/>
  <c r="O32" i="15"/>
  <c r="O30" i="15"/>
  <c r="O25" i="15"/>
  <c r="O23" i="15"/>
  <c r="O20" i="15"/>
  <c r="O17" i="15"/>
  <c r="O16" i="15"/>
  <c r="O15" i="15"/>
  <c r="O14" i="15"/>
  <c r="O13" i="15"/>
  <c r="O8" i="15"/>
  <c r="O7" i="15"/>
  <c r="O6" i="15"/>
  <c r="O5" i="15"/>
  <c r="H62" i="15"/>
  <c r="H61" i="15"/>
  <c r="H60" i="15"/>
  <c r="H59" i="15"/>
  <c r="H58" i="15"/>
  <c r="H57" i="15"/>
  <c r="H56" i="15"/>
  <c r="H52" i="15"/>
  <c r="H50" i="15"/>
  <c r="H46" i="15"/>
  <c r="H41" i="15"/>
  <c r="H40" i="15"/>
  <c r="H39" i="15"/>
  <c r="H35" i="15"/>
  <c r="H32" i="15"/>
  <c r="H30" i="15"/>
  <c r="H25" i="15"/>
  <c r="H23" i="15"/>
  <c r="H20" i="15"/>
  <c r="H17" i="15"/>
  <c r="H16" i="15"/>
  <c r="H15" i="15"/>
  <c r="H14" i="15"/>
  <c r="H13" i="15"/>
  <c r="H8" i="15"/>
  <c r="H7" i="15"/>
  <c r="H6" i="15"/>
  <c r="H5" i="15"/>
  <c r="AI62" i="15"/>
  <c r="AI61" i="15"/>
  <c r="AI60" i="15"/>
  <c r="AI59" i="15"/>
  <c r="AI58" i="15"/>
  <c r="AI57" i="15"/>
  <c r="AI56" i="15"/>
  <c r="AI52" i="15"/>
  <c r="AI50" i="15"/>
  <c r="AI46" i="15"/>
  <c r="AI41" i="15"/>
  <c r="AI40" i="15"/>
  <c r="AI39" i="15"/>
  <c r="AI35" i="15"/>
  <c r="AI32" i="15"/>
  <c r="AI30" i="15"/>
  <c r="AI25" i="15"/>
  <c r="AI23" i="15"/>
  <c r="AI20" i="15"/>
  <c r="AI17" i="15"/>
  <c r="AI16" i="15"/>
  <c r="AI15" i="15"/>
  <c r="AI14" i="15"/>
  <c r="AI13" i="15"/>
  <c r="AI8" i="15"/>
  <c r="AI7" i="15"/>
  <c r="AI6" i="15"/>
  <c r="AI5" i="15"/>
  <c r="AB62" i="15"/>
  <c r="AB61" i="15"/>
  <c r="AB60" i="15"/>
  <c r="AB59" i="15"/>
  <c r="AB58" i="15"/>
  <c r="AB57" i="15"/>
  <c r="AB56" i="15"/>
  <c r="AB52" i="15"/>
  <c r="AB50" i="15"/>
  <c r="AB46" i="15"/>
  <c r="AB41" i="15"/>
  <c r="AB40" i="15"/>
  <c r="AB39" i="15"/>
  <c r="AB35" i="15"/>
  <c r="AB32" i="15"/>
  <c r="AB30" i="15"/>
  <c r="AB25" i="15"/>
  <c r="AB23" i="15"/>
  <c r="AB20" i="15"/>
  <c r="AB17" i="15"/>
  <c r="AB16" i="15"/>
  <c r="AB15" i="15"/>
  <c r="AB14" i="15"/>
  <c r="AB13" i="15"/>
  <c r="AB8" i="15"/>
  <c r="AB7" i="15"/>
  <c r="AB6" i="15"/>
  <c r="AB5" i="15"/>
  <c r="U62" i="15"/>
  <c r="U61" i="15"/>
  <c r="U60" i="15"/>
  <c r="U59" i="15"/>
  <c r="U58" i="15"/>
  <c r="U57" i="15"/>
  <c r="U56" i="15"/>
  <c r="U52" i="15"/>
  <c r="U50" i="15"/>
  <c r="U46" i="15"/>
  <c r="U41" i="15"/>
  <c r="U40" i="15"/>
  <c r="U39" i="15"/>
  <c r="U35" i="15"/>
  <c r="U32" i="15"/>
  <c r="U30" i="15"/>
  <c r="U25" i="15"/>
  <c r="U23" i="15"/>
  <c r="U20" i="15"/>
  <c r="U17" i="15"/>
  <c r="U16" i="15"/>
  <c r="U15" i="15"/>
  <c r="U14" i="15"/>
  <c r="U13" i="15"/>
  <c r="U8" i="15"/>
  <c r="U7" i="15"/>
  <c r="U6" i="15"/>
  <c r="U5" i="15"/>
  <c r="N62" i="15"/>
  <c r="N61" i="15"/>
  <c r="N60" i="15"/>
  <c r="N59" i="15"/>
  <c r="N58" i="15"/>
  <c r="N57" i="15"/>
  <c r="N56" i="15"/>
  <c r="N52" i="15"/>
  <c r="N50" i="15"/>
  <c r="N46" i="15"/>
  <c r="N41" i="15"/>
  <c r="N40" i="15"/>
  <c r="N39" i="15"/>
  <c r="N35" i="15"/>
  <c r="N32" i="15"/>
  <c r="N30" i="15"/>
  <c r="N25" i="15"/>
  <c r="N23" i="15"/>
  <c r="N20" i="15"/>
  <c r="N17" i="15"/>
  <c r="N16" i="15"/>
  <c r="N15" i="15"/>
  <c r="N14" i="15"/>
  <c r="N13" i="15"/>
  <c r="N8" i="15"/>
  <c r="N7" i="15"/>
  <c r="N6" i="15"/>
  <c r="N5" i="15"/>
  <c r="G62" i="15"/>
  <c r="G61" i="15"/>
  <c r="G60" i="15"/>
  <c r="G59" i="15"/>
  <c r="G58" i="15"/>
  <c r="G57" i="15"/>
  <c r="G56" i="15"/>
  <c r="G52" i="15"/>
  <c r="G50" i="15"/>
  <c r="G46" i="15"/>
  <c r="G41" i="15"/>
  <c r="G40" i="15"/>
  <c r="G39" i="15"/>
  <c r="G35" i="15"/>
  <c r="G32" i="15"/>
  <c r="G30" i="15"/>
  <c r="G25" i="15"/>
  <c r="G23" i="15"/>
  <c r="G20" i="15"/>
  <c r="G17" i="15"/>
  <c r="G16" i="15"/>
  <c r="G15" i="15"/>
  <c r="G14" i="15"/>
  <c r="G13" i="15"/>
  <c r="G8" i="15"/>
  <c r="G7" i="15"/>
  <c r="G6" i="15"/>
  <c r="G5" i="15"/>
  <c r="AG62" i="15"/>
  <c r="AG61" i="15"/>
  <c r="AG60" i="15"/>
  <c r="AG59" i="15"/>
  <c r="AG58" i="15"/>
  <c r="AG57" i="15"/>
  <c r="AG56" i="15"/>
  <c r="AG52" i="15"/>
  <c r="AG50" i="15"/>
  <c r="AG46" i="15"/>
  <c r="AG41" i="15"/>
  <c r="AG40" i="15"/>
  <c r="AG39" i="15"/>
  <c r="AG35" i="15"/>
  <c r="AG32" i="15"/>
  <c r="AG30" i="15"/>
  <c r="AG25" i="15"/>
  <c r="AG23" i="15"/>
  <c r="AG20" i="15"/>
  <c r="AG17" i="15"/>
  <c r="AG16" i="15"/>
  <c r="AG15" i="15"/>
  <c r="AG14" i="15"/>
  <c r="AG13" i="15"/>
  <c r="AG8" i="15"/>
  <c r="AG7" i="15"/>
  <c r="AG6" i="15"/>
  <c r="AG5" i="15"/>
  <c r="Z62" i="15"/>
  <c r="Z61" i="15"/>
  <c r="Z60" i="15"/>
  <c r="Z59" i="15"/>
  <c r="Z58" i="15"/>
  <c r="Z57" i="15"/>
  <c r="Z56" i="15"/>
  <c r="Z52" i="15"/>
  <c r="Z50" i="15"/>
  <c r="Z46" i="15"/>
  <c r="Z41" i="15"/>
  <c r="Z40" i="15"/>
  <c r="Z39" i="15"/>
  <c r="Z35" i="15"/>
  <c r="Z32" i="15"/>
  <c r="Z30" i="15"/>
  <c r="Z25" i="15"/>
  <c r="Z23" i="15"/>
  <c r="Z20" i="15"/>
  <c r="Z17" i="15"/>
  <c r="Z16" i="15"/>
  <c r="Z15" i="15"/>
  <c r="Z14" i="15"/>
  <c r="Z13" i="15"/>
  <c r="Z8" i="15"/>
  <c r="Z7" i="15"/>
  <c r="Z6" i="15"/>
  <c r="Z5" i="15"/>
  <c r="S62" i="15"/>
  <c r="S61" i="15"/>
  <c r="S60" i="15"/>
  <c r="S59" i="15"/>
  <c r="S58" i="15"/>
  <c r="S57" i="15"/>
  <c r="S56" i="15"/>
  <c r="S52" i="15"/>
  <c r="S50" i="15"/>
  <c r="S46" i="15"/>
  <c r="S41" i="15"/>
  <c r="S40" i="15"/>
  <c r="S39" i="15"/>
  <c r="S35" i="15"/>
  <c r="S32" i="15"/>
  <c r="S30" i="15"/>
  <c r="S25" i="15"/>
  <c r="S23" i="15"/>
  <c r="S20" i="15"/>
  <c r="S17" i="15"/>
  <c r="S16" i="15"/>
  <c r="S15" i="15"/>
  <c r="S14" i="15"/>
  <c r="S13" i="15"/>
  <c r="S8" i="15"/>
  <c r="S7" i="15"/>
  <c r="S6" i="15"/>
  <c r="S5" i="15"/>
  <c r="L62" i="15"/>
  <c r="L61" i="15"/>
  <c r="L60" i="15"/>
  <c r="L59" i="15"/>
  <c r="L58" i="15"/>
  <c r="L57" i="15"/>
  <c r="L56" i="15"/>
  <c r="L52" i="15"/>
  <c r="L50" i="15"/>
  <c r="L46" i="15"/>
  <c r="L41" i="15"/>
  <c r="L40" i="15"/>
  <c r="L39" i="15"/>
  <c r="L35" i="15"/>
  <c r="L32" i="15"/>
  <c r="L30" i="15"/>
  <c r="L25" i="15"/>
  <c r="L23" i="15"/>
  <c r="L20" i="15"/>
  <c r="L17" i="15"/>
  <c r="L16" i="15"/>
  <c r="L15" i="15"/>
  <c r="L14" i="15"/>
  <c r="L13" i="15"/>
  <c r="L8" i="15"/>
  <c r="L7" i="15"/>
  <c r="L6" i="15"/>
  <c r="L5" i="15"/>
  <c r="E62" i="15"/>
  <c r="E61" i="15"/>
  <c r="E60" i="15"/>
  <c r="E59" i="15"/>
  <c r="E58" i="15"/>
  <c r="E57" i="15"/>
  <c r="E56" i="15"/>
  <c r="E52" i="15"/>
  <c r="E50" i="15"/>
  <c r="E46" i="15"/>
  <c r="E41" i="15"/>
  <c r="E40" i="15"/>
  <c r="E39" i="15"/>
  <c r="E35" i="15"/>
  <c r="E32" i="15"/>
  <c r="E30" i="15"/>
  <c r="E25" i="15"/>
  <c r="E23" i="15"/>
  <c r="E20" i="15"/>
  <c r="E17" i="15"/>
  <c r="E16" i="15"/>
  <c r="E15" i="15"/>
  <c r="E14" i="15"/>
  <c r="E13" i="15"/>
  <c r="E8" i="15"/>
  <c r="E7" i="15"/>
  <c r="E6" i="15"/>
  <c r="E5" i="15"/>
  <c r="AE63" i="15"/>
  <c r="X63" i="15"/>
  <c r="Q63" i="15"/>
  <c r="J63" i="15"/>
  <c r="C63" i="15"/>
  <c r="AJ65" i="23"/>
  <c r="AC65" i="23"/>
  <c r="V65" i="23"/>
  <c r="O65" i="23"/>
  <c r="H65" i="23"/>
  <c r="V65" i="22"/>
  <c r="O65" i="22"/>
  <c r="H65" i="22"/>
  <c r="AC65" i="21"/>
  <c r="V65" i="21"/>
  <c r="O65" i="21"/>
  <c r="H65" i="21"/>
  <c r="H65" i="20"/>
  <c r="V65" i="19"/>
  <c r="R63" i="19" s="1"/>
  <c r="O65" i="19"/>
  <c r="K63" i="19" s="1"/>
  <c r="H65" i="19"/>
  <c r="V66" i="19"/>
  <c r="H66" i="19"/>
  <c r="F22" i="19"/>
  <c r="I22" i="19" s="1"/>
  <c r="T5" i="19"/>
  <c r="BS65" i="18"/>
  <c r="BL65" i="18"/>
  <c r="BH63" i="18" s="1"/>
  <c r="BE65" i="18"/>
  <c r="AX65" i="18"/>
  <c r="AT63" i="18" s="1"/>
  <c r="AQ65" i="18"/>
  <c r="AM63" i="18" s="1"/>
  <c r="AJ65" i="18"/>
  <c r="AC65" i="18"/>
  <c r="V65" i="18"/>
  <c r="O65" i="18"/>
  <c r="H65" i="18"/>
  <c r="BE65" i="17"/>
  <c r="AX65" i="17"/>
  <c r="AQ65" i="17"/>
  <c r="AJ65" i="17"/>
  <c r="AF63" i="17" s="1"/>
  <c r="AG55" i="17" s="1"/>
  <c r="AC65" i="17"/>
  <c r="Y63" i="17" s="1"/>
  <c r="V65" i="17"/>
  <c r="R63" i="17" s="1"/>
  <c r="O65" i="17"/>
  <c r="K63" i="17" s="1"/>
  <c r="H65" i="17"/>
  <c r="D63" i="17" s="1"/>
  <c r="O65" i="16"/>
  <c r="H65" i="16"/>
  <c r="AJ65" i="15"/>
  <c r="AC65" i="15"/>
  <c r="V65" i="15"/>
  <c r="O65" i="15"/>
  <c r="H65" i="15"/>
  <c r="D63" i="18" l="1"/>
  <c r="E26" i="18" s="1"/>
  <c r="AF63" i="18"/>
  <c r="BA63" i="18"/>
  <c r="BI40" i="18"/>
  <c r="BI54" i="18"/>
  <c r="BI38" i="18"/>
  <c r="BI37" i="18"/>
  <c r="BI53" i="18"/>
  <c r="BI17" i="18"/>
  <c r="BI55" i="18"/>
  <c r="BI51" i="18"/>
  <c r="E40" i="18"/>
  <c r="E37" i="18"/>
  <c r="E51" i="18"/>
  <c r="E27" i="18"/>
  <c r="AG25" i="18"/>
  <c r="AG38" i="18"/>
  <c r="BB44" i="18"/>
  <c r="BB45" i="18"/>
  <c r="BB29" i="18"/>
  <c r="BB28" i="18"/>
  <c r="BB22" i="18"/>
  <c r="BB21" i="18"/>
  <c r="BB42" i="18"/>
  <c r="BB9" i="18"/>
  <c r="BB6" i="18"/>
  <c r="BB47" i="18"/>
  <c r="BB10" i="18"/>
  <c r="CH23" i="18"/>
  <c r="CH39" i="18"/>
  <c r="CH58" i="18"/>
  <c r="K63" i="18"/>
  <c r="L54" i="18" s="1"/>
  <c r="CH8" i="18"/>
  <c r="CH56" i="18"/>
  <c r="CH57" i="18"/>
  <c r="BV63" i="18"/>
  <c r="CH12" i="18" s="1"/>
  <c r="CH7" i="18"/>
  <c r="R63" i="18"/>
  <c r="BO63" i="18"/>
  <c r="BP11" i="18" s="1"/>
  <c r="Y63" i="18"/>
  <c r="Z36" i="18" s="1"/>
  <c r="CH41" i="18"/>
  <c r="AM63" i="15"/>
  <c r="AY18" i="15" s="1"/>
  <c r="R63" i="15"/>
  <c r="AY24" i="15"/>
  <c r="AY9" i="15"/>
  <c r="AY38" i="15"/>
  <c r="AY21" i="15"/>
  <c r="AY54" i="15"/>
  <c r="AY55" i="15"/>
  <c r="AY11" i="15"/>
  <c r="AY27" i="15"/>
  <c r="AY43" i="15"/>
  <c r="AY10" i="15"/>
  <c r="AY47" i="15"/>
  <c r="AY31" i="15"/>
  <c r="AY12" i="15"/>
  <c r="AY28" i="15"/>
  <c r="AY44" i="15"/>
  <c r="AY29" i="15"/>
  <c r="AY45" i="15"/>
  <c r="AN63" i="15"/>
  <c r="AO19" i="15" s="1"/>
  <c r="AY16" i="15"/>
  <c r="AY48" i="15"/>
  <c r="AO51" i="15"/>
  <c r="AY53" i="15"/>
  <c r="AO32" i="15"/>
  <c r="AY32" i="15"/>
  <c r="AF63" i="15"/>
  <c r="AG33" i="15" s="1"/>
  <c r="AY17" i="15"/>
  <c r="AY33" i="15"/>
  <c r="AY49" i="15"/>
  <c r="AY19" i="15"/>
  <c r="AY35" i="15"/>
  <c r="AY51" i="15"/>
  <c r="AY5" i="15"/>
  <c r="AO61" i="15"/>
  <c r="D63" i="15"/>
  <c r="E28" i="15" s="1"/>
  <c r="Y63" i="15"/>
  <c r="Z42" i="15" s="1"/>
  <c r="L46" i="23"/>
  <c r="L34" i="23"/>
  <c r="L22" i="23"/>
  <c r="L44" i="23"/>
  <c r="L55" i="23"/>
  <c r="L43" i="23"/>
  <c r="L31" i="23"/>
  <c r="L19" i="23"/>
  <c r="E27" i="23"/>
  <c r="L24" i="23"/>
  <c r="L38" i="23"/>
  <c r="L53" i="23"/>
  <c r="E26" i="23"/>
  <c r="S48" i="23"/>
  <c r="S36" i="23"/>
  <c r="S24" i="23"/>
  <c r="S12" i="23"/>
  <c r="S46" i="23"/>
  <c r="S34" i="23"/>
  <c r="S22" i="23"/>
  <c r="S57" i="23"/>
  <c r="S45" i="23"/>
  <c r="S33" i="23"/>
  <c r="S21" i="23"/>
  <c r="S9" i="23"/>
  <c r="E28" i="23"/>
  <c r="E57" i="23"/>
  <c r="L11" i="23"/>
  <c r="L25" i="23"/>
  <c r="L39" i="23"/>
  <c r="L54" i="23"/>
  <c r="S26" i="23"/>
  <c r="AG39" i="23"/>
  <c r="Z38" i="23"/>
  <c r="Z26" i="23"/>
  <c r="Z48" i="23"/>
  <c r="Z36" i="23"/>
  <c r="Z24" i="23"/>
  <c r="Z12" i="23"/>
  <c r="Z47" i="23"/>
  <c r="Z11" i="23"/>
  <c r="E43" i="23"/>
  <c r="L12" i="23"/>
  <c r="L26" i="23"/>
  <c r="S11" i="23"/>
  <c r="S27" i="23"/>
  <c r="S42" i="23"/>
  <c r="Z28" i="23"/>
  <c r="Z42" i="23"/>
  <c r="AG53" i="23"/>
  <c r="E19" i="23"/>
  <c r="E46" i="23"/>
  <c r="L28" i="23"/>
  <c r="L42" i="23"/>
  <c r="S29" i="23"/>
  <c r="S44" i="23"/>
  <c r="Z44" i="23"/>
  <c r="AG12" i="23"/>
  <c r="AG27" i="23"/>
  <c r="AG42" i="23"/>
  <c r="AG55" i="23"/>
  <c r="E33" i="23"/>
  <c r="E47" i="23"/>
  <c r="L29" i="23"/>
  <c r="L45" i="23"/>
  <c r="S47" i="23"/>
  <c r="Z31" i="23"/>
  <c r="Z45" i="23"/>
  <c r="AG29" i="23"/>
  <c r="AG43" i="23"/>
  <c r="E13" i="23"/>
  <c r="E55" i="23"/>
  <c r="E31" i="23"/>
  <c r="S28" i="23"/>
  <c r="E21" i="23"/>
  <c r="E34" i="23"/>
  <c r="E48" i="23"/>
  <c r="L47" i="23"/>
  <c r="S31" i="23"/>
  <c r="S49" i="23"/>
  <c r="Z18" i="23"/>
  <c r="Z46" i="23"/>
  <c r="AG44" i="23"/>
  <c r="AG57" i="23"/>
  <c r="E9" i="23"/>
  <c r="E22" i="23"/>
  <c r="E49" i="23"/>
  <c r="L5" i="23"/>
  <c r="L48" i="23"/>
  <c r="Z5" i="23"/>
  <c r="Z19" i="23"/>
  <c r="Z33" i="23"/>
  <c r="Z49" i="23"/>
  <c r="AG31" i="23"/>
  <c r="AG45" i="23"/>
  <c r="E36" i="23"/>
  <c r="L18" i="23"/>
  <c r="L33" i="23"/>
  <c r="L49" i="23"/>
  <c r="S18" i="23"/>
  <c r="S51" i="23"/>
  <c r="Z34" i="23"/>
  <c r="AG46" i="23"/>
  <c r="E39" i="23"/>
  <c r="L13" i="23"/>
  <c r="L57" i="23"/>
  <c r="S43" i="23"/>
  <c r="AG24" i="23"/>
  <c r="E11" i="23"/>
  <c r="E24" i="23"/>
  <c r="E37" i="23"/>
  <c r="S5" i="23"/>
  <c r="S19" i="23"/>
  <c r="S37" i="23"/>
  <c r="Z21" i="23"/>
  <c r="Z51" i="23"/>
  <c r="AG5" i="23"/>
  <c r="AG18" i="23"/>
  <c r="AG33" i="23"/>
  <c r="E44" i="23"/>
  <c r="E54" i="23"/>
  <c r="E42" i="23"/>
  <c r="E18" i="23"/>
  <c r="E53" i="23"/>
  <c r="E29" i="23"/>
  <c r="E5" i="23"/>
  <c r="AG28" i="23"/>
  <c r="AG38" i="23"/>
  <c r="AG26" i="23"/>
  <c r="AG49" i="23"/>
  <c r="AG37" i="23"/>
  <c r="AG25" i="23"/>
  <c r="AG13" i="23"/>
  <c r="E45" i="23"/>
  <c r="L27" i="23"/>
  <c r="S13" i="23"/>
  <c r="AG11" i="23"/>
  <c r="AG54" i="23"/>
  <c r="E12" i="23"/>
  <c r="E25" i="23"/>
  <c r="E38" i="23"/>
  <c r="L21" i="23"/>
  <c r="L36" i="23"/>
  <c r="L51" i="23"/>
  <c r="S38" i="23"/>
  <c r="S53" i="23"/>
  <c r="Z22" i="23"/>
  <c r="Z37" i="23"/>
  <c r="AG19" i="23"/>
  <c r="AG34" i="23"/>
  <c r="AG48" i="23"/>
  <c r="E48" i="22"/>
  <c r="E36" i="22"/>
  <c r="E24" i="22"/>
  <c r="E12" i="22"/>
  <c r="E11" i="22"/>
  <c r="E52" i="22"/>
  <c r="E47" i="22"/>
  <c r="E35" i="22"/>
  <c r="E34" i="22"/>
  <c r="E22" i="22"/>
  <c r="E10" i="22"/>
  <c r="E45" i="22"/>
  <c r="E33" i="22"/>
  <c r="E21" i="22"/>
  <c r="E9" i="22"/>
  <c r="E44" i="22"/>
  <c r="E53" i="22"/>
  <c r="E29" i="22"/>
  <c r="E55" i="22"/>
  <c r="E43" i="22"/>
  <c r="E31" i="22"/>
  <c r="E19" i="22"/>
  <c r="E17" i="22"/>
  <c r="E28" i="22"/>
  <c r="E54" i="22"/>
  <c r="E42" i="22"/>
  <c r="E18" i="22"/>
  <c r="E49" i="22"/>
  <c r="E37" i="22"/>
  <c r="E51" i="22"/>
  <c r="L50" i="22"/>
  <c r="L38" i="22"/>
  <c r="L26" i="22"/>
  <c r="L42" i="22"/>
  <c r="L49" i="22"/>
  <c r="L37" i="22"/>
  <c r="L48" i="22"/>
  <c r="L36" i="22"/>
  <c r="L24" i="22"/>
  <c r="L12" i="22"/>
  <c r="L47" i="22"/>
  <c r="L35" i="22"/>
  <c r="L11" i="22"/>
  <c r="L34" i="22"/>
  <c r="L22" i="22"/>
  <c r="L10" i="22"/>
  <c r="L43" i="22"/>
  <c r="L19" i="22"/>
  <c r="L54" i="22"/>
  <c r="L18" i="22"/>
  <c r="L45" i="22"/>
  <c r="L33" i="22"/>
  <c r="L21" i="22"/>
  <c r="L9" i="22"/>
  <c r="L55" i="22"/>
  <c r="L31" i="22"/>
  <c r="L44" i="22"/>
  <c r="L51" i="22"/>
  <c r="L27" i="22"/>
  <c r="E26" i="22"/>
  <c r="E27" i="22"/>
  <c r="E38" i="22"/>
  <c r="L28" i="22"/>
  <c r="L29" i="22"/>
  <c r="E50" i="22"/>
  <c r="F50" i="22" s="1"/>
  <c r="G50" i="22" s="1"/>
  <c r="S17" i="22"/>
  <c r="S29" i="22"/>
  <c r="S53" i="22"/>
  <c r="S10" i="22"/>
  <c r="S22" i="22"/>
  <c r="S34" i="22"/>
  <c r="S44" i="22"/>
  <c r="S21" i="22"/>
  <c r="S45" i="22"/>
  <c r="S11" i="22"/>
  <c r="S35" i="22"/>
  <c r="S47" i="22"/>
  <c r="S9" i="22"/>
  <c r="S33" i="22"/>
  <c r="S12" i="22"/>
  <c r="S24" i="22"/>
  <c r="S36" i="22"/>
  <c r="S48" i="22"/>
  <c r="S37" i="22"/>
  <c r="S49" i="22"/>
  <c r="S26" i="22"/>
  <c r="S38" i="22"/>
  <c r="S50" i="22"/>
  <c r="S27" i="22"/>
  <c r="S51" i="22"/>
  <c r="S28" i="22"/>
  <c r="S60" i="21"/>
  <c r="E54" i="21"/>
  <c r="E42" i="21"/>
  <c r="E18" i="21"/>
  <c r="E53" i="21"/>
  <c r="E29" i="21"/>
  <c r="E62" i="21"/>
  <c r="E38" i="21"/>
  <c r="E26" i="21"/>
  <c r="E43" i="21"/>
  <c r="E28" i="21"/>
  <c r="E55" i="21"/>
  <c r="E12" i="21"/>
  <c r="E24" i="21"/>
  <c r="E27" i="21"/>
  <c r="E52" i="21"/>
  <c r="E11" i="21"/>
  <c r="E8" i="21"/>
  <c r="E51" i="21"/>
  <c r="E37" i="21"/>
  <c r="E23" i="21"/>
  <c r="E10" i="21"/>
  <c r="E36" i="21"/>
  <c r="E22" i="21"/>
  <c r="E9" i="21"/>
  <c r="E48" i="21"/>
  <c r="E34" i="21"/>
  <c r="E7" i="21"/>
  <c r="E44" i="21"/>
  <c r="E35" i="21"/>
  <c r="E19" i="21"/>
  <c r="E47" i="21"/>
  <c r="S34" i="21"/>
  <c r="S22" i="21"/>
  <c r="S10" i="21"/>
  <c r="S45" i="21"/>
  <c r="S33" i="21"/>
  <c r="S21" i="21"/>
  <c r="S9" i="21"/>
  <c r="S54" i="21"/>
  <c r="S42" i="21"/>
  <c r="S18" i="21"/>
  <c r="S43" i="21"/>
  <c r="S28" i="21"/>
  <c r="S26" i="21"/>
  <c r="S11" i="21"/>
  <c r="S36" i="21"/>
  <c r="S27" i="21"/>
  <c r="S12" i="21"/>
  <c r="S55" i="21"/>
  <c r="S52" i="21"/>
  <c r="S38" i="21"/>
  <c r="S24" i="21"/>
  <c r="S7" i="21"/>
  <c r="S51" i="21"/>
  <c r="S37" i="21"/>
  <c r="S23" i="21"/>
  <c r="S62" i="21"/>
  <c r="S49" i="21"/>
  <c r="S35" i="21"/>
  <c r="S19" i="21"/>
  <c r="S44" i="21"/>
  <c r="S29" i="21"/>
  <c r="S53" i="21"/>
  <c r="S8" i="21"/>
  <c r="E21" i="21"/>
  <c r="E49" i="21"/>
  <c r="Z60" i="21"/>
  <c r="Z48" i="21"/>
  <c r="Z36" i="21"/>
  <c r="Z24" i="21"/>
  <c r="Z12" i="21"/>
  <c r="Z47" i="21"/>
  <c r="Z35" i="21"/>
  <c r="Z23" i="21"/>
  <c r="Z11" i="21"/>
  <c r="Z44" i="21"/>
  <c r="Z8" i="21"/>
  <c r="Z42" i="21"/>
  <c r="Z28" i="21"/>
  <c r="Z55" i="21"/>
  <c r="Z26" i="21"/>
  <c r="Z10" i="21"/>
  <c r="Z54" i="21"/>
  <c r="Z9" i="21"/>
  <c r="Z34" i="21"/>
  <c r="Z27" i="21"/>
  <c r="AA27" i="21" s="1"/>
  <c r="AB27" i="21" s="1"/>
  <c r="Z53" i="21"/>
  <c r="Z38" i="21"/>
  <c r="Z22" i="21"/>
  <c r="Z7" i="21"/>
  <c r="Z52" i="21"/>
  <c r="Z37" i="21"/>
  <c r="Z21" i="21"/>
  <c r="Z33" i="21"/>
  <c r="Z19" i="21"/>
  <c r="Z43" i="21"/>
  <c r="Z29" i="21"/>
  <c r="Z51" i="21"/>
  <c r="S47" i="21"/>
  <c r="E31" i="21"/>
  <c r="S48" i="21"/>
  <c r="Z45" i="21"/>
  <c r="E33" i="21"/>
  <c r="E60" i="21"/>
  <c r="Z18" i="21"/>
  <c r="Z49" i="21"/>
  <c r="E61" i="21"/>
  <c r="S31" i="21"/>
  <c r="K63" i="21"/>
  <c r="W40" i="21"/>
  <c r="AD5" i="21"/>
  <c r="E44" i="20"/>
  <c r="E28" i="20"/>
  <c r="E37" i="20"/>
  <c r="E36" i="20"/>
  <c r="E21" i="20"/>
  <c r="E55" i="20"/>
  <c r="E43" i="20"/>
  <c r="E31" i="20"/>
  <c r="E53" i="20"/>
  <c r="E41" i="20"/>
  <c r="E29" i="20"/>
  <c r="E5" i="20"/>
  <c r="E48" i="20"/>
  <c r="E24" i="20"/>
  <c r="E47" i="20"/>
  <c r="E11" i="20"/>
  <c r="E34" i="20"/>
  <c r="E54" i="20"/>
  <c r="E42" i="20"/>
  <c r="E18" i="20"/>
  <c r="E49" i="20"/>
  <c r="E12" i="20"/>
  <c r="E51" i="20"/>
  <c r="E27" i="20"/>
  <c r="E50" i="20"/>
  <c r="E38" i="20"/>
  <c r="E26" i="20"/>
  <c r="E45" i="20"/>
  <c r="E33" i="20"/>
  <c r="E9" i="20"/>
  <c r="L54" i="19"/>
  <c r="L42" i="19"/>
  <c r="L18" i="19"/>
  <c r="L21" i="19"/>
  <c r="L44" i="19"/>
  <c r="L53" i="19"/>
  <c r="L29" i="19"/>
  <c r="L10" i="19"/>
  <c r="L9" i="19"/>
  <c r="L52" i="19"/>
  <c r="L40" i="19"/>
  <c r="L28" i="19"/>
  <c r="L11" i="19"/>
  <c r="L51" i="19"/>
  <c r="L27" i="19"/>
  <c r="L35" i="19"/>
  <c r="L38" i="19"/>
  <c r="L26" i="19"/>
  <c r="L47" i="19"/>
  <c r="L49" i="19"/>
  <c r="L37" i="19"/>
  <c r="L34" i="19"/>
  <c r="L33" i="19"/>
  <c r="L48" i="19"/>
  <c r="L36" i="19"/>
  <c r="L24" i="19"/>
  <c r="L12" i="19"/>
  <c r="L55" i="19"/>
  <c r="L43" i="19"/>
  <c r="L31" i="19"/>
  <c r="L19" i="19"/>
  <c r="L7" i="19"/>
  <c r="L45" i="19"/>
  <c r="E52" i="19"/>
  <c r="E40" i="19"/>
  <c r="E28" i="19"/>
  <c r="E44" i="19"/>
  <c r="E31" i="19"/>
  <c r="E54" i="19"/>
  <c r="E51" i="19"/>
  <c r="E27" i="19"/>
  <c r="E19" i="19"/>
  <c r="E18" i="19"/>
  <c r="E38" i="19"/>
  <c r="E26" i="19"/>
  <c r="E21" i="19"/>
  <c r="E49" i="19"/>
  <c r="E37" i="19"/>
  <c r="E45" i="19"/>
  <c r="E48" i="19"/>
  <c r="E36" i="19"/>
  <c r="E24" i="19"/>
  <c r="E12" i="19"/>
  <c r="E9" i="19"/>
  <c r="E47" i="19"/>
  <c r="E35" i="19"/>
  <c r="E11" i="19"/>
  <c r="E55" i="19"/>
  <c r="E42" i="19"/>
  <c r="E34" i="19"/>
  <c r="E10" i="19"/>
  <c r="E33" i="19"/>
  <c r="E53" i="19"/>
  <c r="E29" i="19"/>
  <c r="E43" i="19"/>
  <c r="F43" i="19" s="1"/>
  <c r="G43" i="19" s="1"/>
  <c r="E7" i="19"/>
  <c r="S44" i="19"/>
  <c r="S36" i="19"/>
  <c r="S11" i="19"/>
  <c r="S55" i="19"/>
  <c r="S43" i="19"/>
  <c r="S31" i="19"/>
  <c r="S19" i="19"/>
  <c r="S7" i="19"/>
  <c r="S24" i="19"/>
  <c r="S47" i="19"/>
  <c r="S34" i="19"/>
  <c r="S54" i="19"/>
  <c r="S42" i="19"/>
  <c r="S18" i="19"/>
  <c r="S49" i="19"/>
  <c r="S53" i="19"/>
  <c r="S29" i="19"/>
  <c r="S52" i="19"/>
  <c r="S40" i="19"/>
  <c r="S28" i="19"/>
  <c r="S37" i="19"/>
  <c r="S51" i="19"/>
  <c r="S27" i="19"/>
  <c r="S48" i="19"/>
  <c r="S12" i="19"/>
  <c r="S38" i="19"/>
  <c r="S26" i="19"/>
  <c r="S10" i="19"/>
  <c r="S45" i="19"/>
  <c r="S33" i="19"/>
  <c r="S21" i="19"/>
  <c r="S9" i="19"/>
  <c r="S35" i="19"/>
  <c r="Z17" i="18"/>
  <c r="Z40" i="18"/>
  <c r="Z28" i="18"/>
  <c r="Z47" i="18"/>
  <c r="Z33" i="18"/>
  <c r="Z32" i="18"/>
  <c r="AN55" i="18"/>
  <c r="AN43" i="18"/>
  <c r="AN31" i="18"/>
  <c r="AN19" i="18"/>
  <c r="AN54" i="18"/>
  <c r="AN42" i="18"/>
  <c r="AN18" i="18"/>
  <c r="AN6" i="18"/>
  <c r="AN45" i="18"/>
  <c r="AN33" i="18"/>
  <c r="AN21" i="18"/>
  <c r="AN9" i="18"/>
  <c r="AN44" i="18"/>
  <c r="AN32" i="18"/>
  <c r="AN20" i="18"/>
  <c r="AN27" i="18"/>
  <c r="AN11" i="18"/>
  <c r="AN17" i="18"/>
  <c r="AN28" i="18"/>
  <c r="AN26" i="18"/>
  <c r="AN10" i="18"/>
  <c r="AN40" i="18"/>
  <c r="AN36" i="18"/>
  <c r="AN51" i="18"/>
  <c r="AN25" i="18"/>
  <c r="AN24" i="18"/>
  <c r="AN38" i="18"/>
  <c r="AN53" i="18"/>
  <c r="AN37" i="18"/>
  <c r="AN22" i="18"/>
  <c r="AN34" i="18"/>
  <c r="AN49" i="18"/>
  <c r="AN48" i="18"/>
  <c r="AN29" i="18"/>
  <c r="AN47" i="18"/>
  <c r="AN12" i="18"/>
  <c r="BP47" i="18"/>
  <c r="BP43" i="18"/>
  <c r="BP29" i="18"/>
  <c r="BP42" i="18"/>
  <c r="BP26" i="18"/>
  <c r="BP54" i="18"/>
  <c r="BP18" i="18"/>
  <c r="BP10" i="18"/>
  <c r="BP21" i="18"/>
  <c r="BP20" i="18"/>
  <c r="BP6" i="18"/>
  <c r="AU53" i="18"/>
  <c r="AU45" i="18"/>
  <c r="AU33" i="18"/>
  <c r="AU21" i="18"/>
  <c r="AU9" i="18"/>
  <c r="AU44" i="18"/>
  <c r="AU32" i="18"/>
  <c r="AU20" i="18"/>
  <c r="AU47" i="18"/>
  <c r="AU11" i="18"/>
  <c r="AU34" i="18"/>
  <c r="AU22" i="18"/>
  <c r="AU10" i="18"/>
  <c r="AU17" i="18"/>
  <c r="AU40" i="18"/>
  <c r="AU51" i="18"/>
  <c r="AU49" i="18"/>
  <c r="AU31" i="18"/>
  <c r="AU26" i="18"/>
  <c r="AU25" i="18"/>
  <c r="AU18" i="18"/>
  <c r="AU48" i="18"/>
  <c r="AU29" i="18"/>
  <c r="AU43" i="18"/>
  <c r="AU28" i="18"/>
  <c r="AU42" i="18"/>
  <c r="AU27" i="18"/>
  <c r="AU12" i="18"/>
  <c r="AU55" i="18"/>
  <c r="AU24" i="18"/>
  <c r="AU6" i="18"/>
  <c r="AU54" i="18"/>
  <c r="AU38" i="18"/>
  <c r="AU37" i="18"/>
  <c r="AU19" i="18"/>
  <c r="AU36" i="18"/>
  <c r="E45" i="18"/>
  <c r="E33" i="18"/>
  <c r="E21" i="18"/>
  <c r="E9" i="18"/>
  <c r="E44" i="18"/>
  <c r="F44" i="18" s="1"/>
  <c r="G44" i="18" s="1"/>
  <c r="E32" i="18"/>
  <c r="E20" i="18"/>
  <c r="F20" i="18" s="1"/>
  <c r="G20" i="18" s="1"/>
  <c r="E10" i="18"/>
  <c r="F10" i="18" s="1"/>
  <c r="G10" i="18" s="1"/>
  <c r="E24" i="18"/>
  <c r="F24" i="18" s="1"/>
  <c r="G24" i="18" s="1"/>
  <c r="E38" i="18"/>
  <c r="AG9" i="18"/>
  <c r="AG24" i="18"/>
  <c r="E11" i="18"/>
  <c r="E25" i="18"/>
  <c r="E53" i="18"/>
  <c r="L40" i="18"/>
  <c r="L55" i="18"/>
  <c r="S9" i="18"/>
  <c r="S22" i="18"/>
  <c r="AG10" i="18"/>
  <c r="BI36" i="18"/>
  <c r="AG53" i="18"/>
  <c r="AG29" i="18"/>
  <c r="AG17" i="18"/>
  <c r="AG40" i="18"/>
  <c r="AG28" i="18"/>
  <c r="AG55" i="18"/>
  <c r="AG43" i="18"/>
  <c r="AG31" i="18"/>
  <c r="AG19" i="18"/>
  <c r="AG54" i="18"/>
  <c r="AG42" i="18"/>
  <c r="AG18" i="18"/>
  <c r="AG6" i="18"/>
  <c r="AG11" i="18"/>
  <c r="AG26" i="18"/>
  <c r="AG44" i="18"/>
  <c r="BB55" i="18"/>
  <c r="BB43" i="18"/>
  <c r="BB31" i="18"/>
  <c r="BB19" i="18"/>
  <c r="BB51" i="18"/>
  <c r="BB38" i="18"/>
  <c r="BB25" i="18"/>
  <c r="BB12" i="18"/>
  <c r="BB37" i="18"/>
  <c r="BB24" i="18"/>
  <c r="BB11" i="18"/>
  <c r="BB53" i="18"/>
  <c r="BB40" i="18"/>
  <c r="BB27" i="18"/>
  <c r="BB26" i="18"/>
  <c r="E29" i="18"/>
  <c r="E43" i="18"/>
  <c r="F43" i="18" s="1"/>
  <c r="G43" i="18" s="1"/>
  <c r="AG32" i="18"/>
  <c r="AG47" i="18"/>
  <c r="BB32" i="18"/>
  <c r="BB48" i="18"/>
  <c r="BI24" i="18"/>
  <c r="BI45" i="18"/>
  <c r="BI33" i="18"/>
  <c r="BI21" i="18"/>
  <c r="BI9" i="18"/>
  <c r="BI32" i="18"/>
  <c r="BI19" i="18"/>
  <c r="BI6" i="18"/>
  <c r="BI44" i="18"/>
  <c r="BI31" i="18"/>
  <c r="BI18" i="18"/>
  <c r="BI48" i="18"/>
  <c r="BI22" i="18"/>
  <c r="BI47" i="18"/>
  <c r="BI34" i="18"/>
  <c r="BI20" i="18"/>
  <c r="S31" i="18"/>
  <c r="AG33" i="18"/>
  <c r="AG48" i="18"/>
  <c r="BB33" i="18"/>
  <c r="BB49" i="18"/>
  <c r="BI25" i="18"/>
  <c r="E17" i="18"/>
  <c r="F17" i="18" s="1"/>
  <c r="G17" i="18" s="1"/>
  <c r="E31" i="18"/>
  <c r="E47" i="18"/>
  <c r="AG34" i="18"/>
  <c r="AG49" i="18"/>
  <c r="BB34" i="18"/>
  <c r="BI26" i="18"/>
  <c r="BI42" i="18"/>
  <c r="BB17" i="18"/>
  <c r="BI10" i="18"/>
  <c r="BI27" i="18"/>
  <c r="BI43" i="18"/>
  <c r="L27" i="18"/>
  <c r="AG27" i="18"/>
  <c r="S49" i="18"/>
  <c r="S37" i="18"/>
  <c r="S24" i="18"/>
  <c r="S12" i="18"/>
  <c r="S51" i="18"/>
  <c r="S27" i="18"/>
  <c r="S38" i="18"/>
  <c r="S26" i="18"/>
  <c r="E42" i="18"/>
  <c r="L43" i="18"/>
  <c r="E18" i="18"/>
  <c r="L32" i="18"/>
  <c r="S17" i="18"/>
  <c r="E6" i="18"/>
  <c r="E19" i="18"/>
  <c r="F19" i="18" s="1"/>
  <c r="G19" i="18" s="1"/>
  <c r="E49" i="18"/>
  <c r="S18" i="18"/>
  <c r="S34" i="18"/>
  <c r="AG21" i="18"/>
  <c r="AG36" i="18"/>
  <c r="AG51" i="18"/>
  <c r="BB18" i="18"/>
  <c r="BB36" i="18"/>
  <c r="BB54" i="18"/>
  <c r="BI11" i="18"/>
  <c r="BI28" i="18"/>
  <c r="L47" i="18"/>
  <c r="L11" i="18"/>
  <c r="L34" i="18"/>
  <c r="L37" i="18"/>
  <c r="L25" i="18"/>
  <c r="L48" i="18"/>
  <c r="L36" i="18"/>
  <c r="L24" i="18"/>
  <c r="L12" i="18"/>
  <c r="L9" i="18"/>
  <c r="L42" i="18"/>
  <c r="AG12" i="18"/>
  <c r="AG45" i="18"/>
  <c r="E28" i="18"/>
  <c r="L28" i="18"/>
  <c r="S29" i="18"/>
  <c r="E34" i="18"/>
  <c r="E48" i="18"/>
  <c r="L17" i="18"/>
  <c r="S33" i="18"/>
  <c r="AG20" i="18"/>
  <c r="E22" i="18"/>
  <c r="E36" i="18"/>
  <c r="L19" i="18"/>
  <c r="S6" i="18"/>
  <c r="S19" i="18"/>
  <c r="S53" i="18"/>
  <c r="AG22" i="18"/>
  <c r="AG37" i="18"/>
  <c r="BB20" i="18"/>
  <c r="BI12" i="18"/>
  <c r="BI29" i="18"/>
  <c r="BI49" i="18"/>
  <c r="E55" i="17"/>
  <c r="E43" i="17"/>
  <c r="E31" i="17"/>
  <c r="E19" i="17"/>
  <c r="E7" i="17"/>
  <c r="E54" i="17"/>
  <c r="E42" i="17"/>
  <c r="E30" i="17"/>
  <c r="E18" i="17"/>
  <c r="E53" i="17"/>
  <c r="E29" i="17"/>
  <c r="E5" i="17"/>
  <c r="E52" i="17"/>
  <c r="E40" i="17"/>
  <c r="E28" i="17"/>
  <c r="E16" i="17"/>
  <c r="E51" i="17"/>
  <c r="E27" i="17"/>
  <c r="E15" i="17"/>
  <c r="E62" i="17"/>
  <c r="E50" i="17"/>
  <c r="E38" i="17"/>
  <c r="E26" i="17"/>
  <c r="E49" i="17"/>
  <c r="F49" i="17" s="1"/>
  <c r="G49" i="17" s="1"/>
  <c r="E37" i="17"/>
  <c r="E25" i="17"/>
  <c r="E33" i="17"/>
  <c r="E10" i="17"/>
  <c r="E56" i="17"/>
  <c r="E9" i="17"/>
  <c r="E48" i="17"/>
  <c r="E24" i="17"/>
  <c r="E47" i="17"/>
  <c r="E23" i="17"/>
  <c r="E44" i="17"/>
  <c r="E22" i="17"/>
  <c r="E45" i="17"/>
  <c r="E21" i="17"/>
  <c r="E36" i="17"/>
  <c r="E59" i="17"/>
  <c r="E12" i="17"/>
  <c r="E58" i="17"/>
  <c r="E34" i="17"/>
  <c r="E11" i="17"/>
  <c r="Z49" i="17"/>
  <c r="Z37" i="17"/>
  <c r="Z25" i="17"/>
  <c r="Z48" i="17"/>
  <c r="Z36" i="17"/>
  <c r="Z24" i="17"/>
  <c r="Z12" i="17"/>
  <c r="Z59" i="17"/>
  <c r="Z47" i="17"/>
  <c r="Z23" i="17"/>
  <c r="Z11" i="17"/>
  <c r="Z58" i="17"/>
  <c r="Z34" i="17"/>
  <c r="Z22" i="17"/>
  <c r="Z10" i="17"/>
  <c r="Z45" i="17"/>
  <c r="Z33" i="17"/>
  <c r="Z21" i="17"/>
  <c r="Z9" i="17"/>
  <c r="Z56" i="17"/>
  <c r="Z44" i="17"/>
  <c r="Z55" i="17"/>
  <c r="Z43" i="17"/>
  <c r="Z31" i="17"/>
  <c r="Z19" i="17"/>
  <c r="Z7" i="17"/>
  <c r="Z53" i="17"/>
  <c r="Z30" i="17"/>
  <c r="Z52" i="17"/>
  <c r="Z29" i="17"/>
  <c r="Z51" i="17"/>
  <c r="Z28" i="17"/>
  <c r="Z5" i="17"/>
  <c r="Z40" i="17"/>
  <c r="Z50" i="17"/>
  <c r="Z27" i="17"/>
  <c r="Z26" i="17"/>
  <c r="Z18" i="17"/>
  <c r="Z42" i="17"/>
  <c r="Z16" i="17"/>
  <c r="Z38" i="17"/>
  <c r="Z15" i="17"/>
  <c r="Z54" i="17"/>
  <c r="Z62" i="17"/>
  <c r="L45" i="17"/>
  <c r="L33" i="17"/>
  <c r="L21" i="17"/>
  <c r="L9" i="17"/>
  <c r="L56" i="17"/>
  <c r="L44" i="17"/>
  <c r="L55" i="17"/>
  <c r="L43" i="17"/>
  <c r="L31" i="17"/>
  <c r="L19" i="17"/>
  <c r="L7" i="17"/>
  <c r="L54" i="17"/>
  <c r="L42" i="17"/>
  <c r="L30" i="17"/>
  <c r="L18" i="17"/>
  <c r="L15" i="17"/>
  <c r="L53" i="17"/>
  <c r="L29" i="17"/>
  <c r="L5" i="17"/>
  <c r="L27" i="17"/>
  <c r="L52" i="17"/>
  <c r="L40" i="17"/>
  <c r="L28" i="17"/>
  <c r="L16" i="17"/>
  <c r="L51" i="17"/>
  <c r="L38" i="17"/>
  <c r="L37" i="17"/>
  <c r="L59" i="17"/>
  <c r="L36" i="17"/>
  <c r="L25" i="17"/>
  <c r="L48" i="17"/>
  <c r="L58" i="17"/>
  <c r="L12" i="17"/>
  <c r="L34" i="17"/>
  <c r="L11" i="17"/>
  <c r="L26" i="17"/>
  <c r="L50" i="17"/>
  <c r="L10" i="17"/>
  <c r="L49" i="17"/>
  <c r="L47" i="17"/>
  <c r="L24" i="17"/>
  <c r="L23" i="17"/>
  <c r="L22" i="17"/>
  <c r="L62" i="17"/>
  <c r="S59" i="17"/>
  <c r="S47" i="17"/>
  <c r="S23" i="17"/>
  <c r="S11" i="17"/>
  <c r="S58" i="17"/>
  <c r="S34" i="17"/>
  <c r="S22" i="17"/>
  <c r="S10" i="17"/>
  <c r="S45" i="17"/>
  <c r="S33" i="17"/>
  <c r="S21" i="17"/>
  <c r="S9" i="17"/>
  <c r="S56" i="17"/>
  <c r="S44" i="17"/>
  <c r="S55" i="17"/>
  <c r="S43" i="17"/>
  <c r="S31" i="17"/>
  <c r="S19" i="17"/>
  <c r="S7" i="17"/>
  <c r="S54" i="17"/>
  <c r="S42" i="17"/>
  <c r="S30" i="17"/>
  <c r="S18" i="17"/>
  <c r="S53" i="17"/>
  <c r="S29" i="17"/>
  <c r="S5" i="17"/>
  <c r="S25" i="17"/>
  <c r="S24" i="17"/>
  <c r="S40" i="17"/>
  <c r="S62" i="17"/>
  <c r="S36" i="17"/>
  <c r="S38" i="17"/>
  <c r="S16" i="17"/>
  <c r="S37" i="17"/>
  <c r="S15" i="17"/>
  <c r="S52" i="17"/>
  <c r="S51" i="17"/>
  <c r="S12" i="17"/>
  <c r="S50" i="17"/>
  <c r="S28" i="17"/>
  <c r="S49" i="17"/>
  <c r="S27" i="17"/>
  <c r="S48" i="17"/>
  <c r="S26" i="17"/>
  <c r="AN62" i="17"/>
  <c r="AN50" i="17"/>
  <c r="AN38" i="17"/>
  <c r="AN49" i="17"/>
  <c r="AN48" i="17"/>
  <c r="AN36" i="17"/>
  <c r="AN59" i="17"/>
  <c r="AN47" i="17"/>
  <c r="AN43" i="17"/>
  <c r="AN29" i="17"/>
  <c r="AN5" i="17"/>
  <c r="AN58" i="17"/>
  <c r="AN42" i="17"/>
  <c r="AN28" i="17"/>
  <c r="AN16" i="17"/>
  <c r="AN27" i="17"/>
  <c r="AN15" i="17"/>
  <c r="AN56" i="17"/>
  <c r="AN40" i="17"/>
  <c r="AN26" i="17"/>
  <c r="AN55" i="17"/>
  <c r="AN25" i="17"/>
  <c r="AN54" i="17"/>
  <c r="AN37" i="17"/>
  <c r="AN24" i="17"/>
  <c r="AN12" i="17"/>
  <c r="AN53" i="17"/>
  <c r="AN23" i="17"/>
  <c r="AN11" i="17"/>
  <c r="AN22" i="17"/>
  <c r="AU52" i="17"/>
  <c r="AU40" i="17"/>
  <c r="AU28" i="17"/>
  <c r="AU16" i="17"/>
  <c r="AU51" i="17"/>
  <c r="AU27" i="17"/>
  <c r="AU15" i="17"/>
  <c r="AU62" i="17"/>
  <c r="AU50" i="17"/>
  <c r="AU38" i="17"/>
  <c r="AU26" i="17"/>
  <c r="AU49" i="17"/>
  <c r="AU37" i="17"/>
  <c r="AU25" i="17"/>
  <c r="AU48" i="17"/>
  <c r="AU33" i="17"/>
  <c r="AU47" i="17"/>
  <c r="AU31" i="17"/>
  <c r="AU45" i="17"/>
  <c r="AU30" i="17"/>
  <c r="AU12" i="17"/>
  <c r="AU44" i="17"/>
  <c r="AU29" i="17"/>
  <c r="AU11" i="17"/>
  <c r="AU59" i="17"/>
  <c r="AU43" i="17"/>
  <c r="AU24" i="17"/>
  <c r="AU10" i="17"/>
  <c r="AU58" i="17"/>
  <c r="AU42" i="17"/>
  <c r="AU23" i="17"/>
  <c r="AU9" i="17"/>
  <c r="AN7" i="17"/>
  <c r="AN30" i="17"/>
  <c r="AN52" i="17"/>
  <c r="AU19" i="17"/>
  <c r="AU54" i="17"/>
  <c r="BB54" i="17"/>
  <c r="BC54" i="17" s="1"/>
  <c r="BD54" i="17" s="1"/>
  <c r="BB42" i="17"/>
  <c r="BB30" i="17"/>
  <c r="BB18" i="17"/>
  <c r="BB53" i="17"/>
  <c r="BB29" i="17"/>
  <c r="BB5" i="17"/>
  <c r="BB52" i="17"/>
  <c r="BB40" i="17"/>
  <c r="BB28" i="17"/>
  <c r="BB16" i="17"/>
  <c r="BB51" i="17"/>
  <c r="BC51" i="17" s="1"/>
  <c r="BD51" i="17" s="1"/>
  <c r="BB27" i="17"/>
  <c r="BB15" i="17"/>
  <c r="BC15" i="17" s="1"/>
  <c r="BD15" i="17" s="1"/>
  <c r="BB23" i="17"/>
  <c r="BB56" i="17"/>
  <c r="BB38" i="17"/>
  <c r="BB22" i="17"/>
  <c r="BB7" i="17"/>
  <c r="BB55" i="17"/>
  <c r="BB37" i="17"/>
  <c r="BB21" i="17"/>
  <c r="BB50" i="17"/>
  <c r="BB36" i="17"/>
  <c r="BB49" i="17"/>
  <c r="BB19" i="17"/>
  <c r="BB48" i="17"/>
  <c r="BB34" i="17"/>
  <c r="BB47" i="17"/>
  <c r="BB33" i="17"/>
  <c r="AG44" i="17"/>
  <c r="AN31" i="17"/>
  <c r="AU55" i="17"/>
  <c r="BB44" i="17"/>
  <c r="AN10" i="17"/>
  <c r="AG30" i="17"/>
  <c r="AG53" i="17"/>
  <c r="AN34" i="17"/>
  <c r="AU5" i="17"/>
  <c r="BB24" i="17"/>
  <c r="AN9" i="17"/>
  <c r="AN33" i="17"/>
  <c r="AG7" i="17"/>
  <c r="AG31" i="17"/>
  <c r="AG54" i="17"/>
  <c r="AU34" i="17"/>
  <c r="BB25" i="17"/>
  <c r="BB58" i="17"/>
  <c r="AU7" i="17"/>
  <c r="BB26" i="17"/>
  <c r="BB59" i="17"/>
  <c r="AU36" i="17"/>
  <c r="BB31" i="17"/>
  <c r="AU22" i="17"/>
  <c r="AG51" i="17"/>
  <c r="AG27" i="17"/>
  <c r="AG15" i="17"/>
  <c r="AG62" i="17"/>
  <c r="AG50" i="17"/>
  <c r="AG38" i="17"/>
  <c r="AG26" i="17"/>
  <c r="AG49" i="17"/>
  <c r="AG37" i="17"/>
  <c r="AG25" i="17"/>
  <c r="AG48" i="17"/>
  <c r="AG36" i="17"/>
  <c r="AG24" i="17"/>
  <c r="AG12" i="17"/>
  <c r="AG59" i="17"/>
  <c r="AG47" i="17"/>
  <c r="AG23" i="17"/>
  <c r="AG11" i="17"/>
  <c r="AG58" i="17"/>
  <c r="AG34" i="17"/>
  <c r="AG22" i="17"/>
  <c r="AG10" i="17"/>
  <c r="AG45" i="17"/>
  <c r="AG33" i="17"/>
  <c r="AG21" i="17"/>
  <c r="AG9" i="17"/>
  <c r="AG56" i="17"/>
  <c r="AN18" i="17"/>
  <c r="AN19" i="17"/>
  <c r="AN44" i="17"/>
  <c r="BB9" i="17"/>
  <c r="AG16" i="17"/>
  <c r="AG40" i="17"/>
  <c r="AN45" i="17"/>
  <c r="BB10" i="17"/>
  <c r="BB62" i="17"/>
  <c r="L48" i="16"/>
  <c r="L36" i="16"/>
  <c r="L24" i="16"/>
  <c r="L12" i="16"/>
  <c r="L11" i="16"/>
  <c r="L58" i="16"/>
  <c r="L34" i="16"/>
  <c r="L33" i="16"/>
  <c r="L21" i="16"/>
  <c r="L9" i="16"/>
  <c r="L47" i="16"/>
  <c r="L55" i="16"/>
  <c r="L43" i="16"/>
  <c r="L31" i="16"/>
  <c r="L19" i="16"/>
  <c r="L54" i="16"/>
  <c r="L42" i="16"/>
  <c r="L18" i="16"/>
  <c r="L6" i="16"/>
  <c r="E18" i="16"/>
  <c r="E37" i="16"/>
  <c r="L14" i="16"/>
  <c r="L50" i="16"/>
  <c r="E58" i="16"/>
  <c r="E34" i="16"/>
  <c r="E21" i="16"/>
  <c r="E9" i="16"/>
  <c r="E44" i="16"/>
  <c r="E55" i="16"/>
  <c r="E43" i="16"/>
  <c r="E31" i="16"/>
  <c r="E19" i="16"/>
  <c r="E33" i="16"/>
  <c r="E53" i="16"/>
  <c r="E29" i="16"/>
  <c r="E17" i="16"/>
  <c r="E5" i="16"/>
  <c r="E52" i="16"/>
  <c r="E40" i="16"/>
  <c r="E28" i="16"/>
  <c r="E38" i="16"/>
  <c r="E6" i="16"/>
  <c r="E24" i="16"/>
  <c r="E42" i="16"/>
  <c r="L38" i="16"/>
  <c r="E12" i="16"/>
  <c r="E14" i="16"/>
  <c r="E49" i="16"/>
  <c r="L27" i="16"/>
  <c r="E11" i="16"/>
  <c r="L40" i="16"/>
  <c r="E47" i="16"/>
  <c r="L26" i="16"/>
  <c r="E50" i="16"/>
  <c r="L28" i="16"/>
  <c r="E26" i="16"/>
  <c r="E27" i="16"/>
  <c r="L5" i="16"/>
  <c r="E48" i="16"/>
  <c r="L44" i="16"/>
  <c r="E36" i="16"/>
  <c r="E51" i="16"/>
  <c r="L29" i="16"/>
  <c r="L49" i="16"/>
  <c r="Z36" i="15"/>
  <c r="Z34" i="15"/>
  <c r="Z33" i="15"/>
  <c r="Z49" i="15"/>
  <c r="Z48" i="15"/>
  <c r="Z47" i="15"/>
  <c r="Z21" i="15"/>
  <c r="Z19" i="15"/>
  <c r="Z18" i="15"/>
  <c r="AG48" i="15"/>
  <c r="K63" i="15"/>
  <c r="L22" i="15" s="1"/>
  <c r="E47" i="15"/>
  <c r="S48" i="15"/>
  <c r="S36" i="15"/>
  <c r="S24" i="15"/>
  <c r="S12" i="15"/>
  <c r="S49" i="15"/>
  <c r="S22" i="15"/>
  <c r="S9" i="15"/>
  <c r="S47" i="15"/>
  <c r="S34" i="15"/>
  <c r="S21" i="15"/>
  <c r="S33" i="15"/>
  <c r="S45" i="15"/>
  <c r="S19" i="15"/>
  <c r="S44" i="15"/>
  <c r="S29" i="15"/>
  <c r="S55" i="15"/>
  <c r="S38" i="15"/>
  <c r="S43" i="15"/>
  <c r="S28" i="15"/>
  <c r="S11" i="15"/>
  <c r="S26" i="15"/>
  <c r="S54" i="15"/>
  <c r="S42" i="15"/>
  <c r="S27" i="15"/>
  <c r="S10" i="15"/>
  <c r="S53" i="15"/>
  <c r="S37" i="15"/>
  <c r="S18" i="15"/>
  <c r="S51" i="15"/>
  <c r="S31" i="15"/>
  <c r="Z38" i="15"/>
  <c r="Z28" i="15"/>
  <c r="Z51" i="15"/>
  <c r="Z37" i="15"/>
  <c r="Z24" i="15"/>
  <c r="Z9" i="15"/>
  <c r="Z10" i="15"/>
  <c r="Z29" i="15"/>
  <c r="Z43" i="15"/>
  <c r="Z22" i="15"/>
  <c r="Z11" i="15"/>
  <c r="Z44" i="15"/>
  <c r="Z55" i="15"/>
  <c r="Z31" i="15"/>
  <c r="Z45" i="15"/>
  <c r="AC66" i="23"/>
  <c r="V66" i="23"/>
  <c r="V66" i="21"/>
  <c r="AC66" i="21"/>
  <c r="T28" i="21"/>
  <c r="U28" i="21" s="1"/>
  <c r="H66" i="18"/>
  <c r="AC66" i="18"/>
  <c r="BE66" i="17"/>
  <c r="H66" i="17"/>
  <c r="F38" i="17" s="1"/>
  <c r="G38" i="17" s="1"/>
  <c r="T23" i="23"/>
  <c r="W23" i="23" s="1"/>
  <c r="AA24" i="23"/>
  <c r="AB24" i="23" s="1"/>
  <c r="AA28" i="23"/>
  <c r="AB28" i="23" s="1"/>
  <c r="T37" i="23"/>
  <c r="U37" i="23" s="1"/>
  <c r="H66" i="23"/>
  <c r="T50" i="23"/>
  <c r="W50" i="23" s="1"/>
  <c r="AJ66" i="23"/>
  <c r="O66" i="23"/>
  <c r="F21" i="22"/>
  <c r="G21" i="22" s="1"/>
  <c r="F6" i="22"/>
  <c r="I6" i="22" s="1"/>
  <c r="O66" i="22"/>
  <c r="F7" i="22"/>
  <c r="I7" i="22" s="1"/>
  <c r="F52" i="22"/>
  <c r="G52" i="22" s="1"/>
  <c r="F8" i="22"/>
  <c r="I8" i="22" s="1"/>
  <c r="F29" i="22"/>
  <c r="G29" i="22" s="1"/>
  <c r="F35" i="22"/>
  <c r="G35" i="22" s="1"/>
  <c r="F54" i="22"/>
  <c r="G54" i="22" s="1"/>
  <c r="V66" i="22"/>
  <c r="T29" i="21"/>
  <c r="U29" i="21" s="1"/>
  <c r="AA41" i="21"/>
  <c r="AD41" i="21" s="1"/>
  <c r="AA57" i="21"/>
  <c r="AD57" i="21" s="1"/>
  <c r="T40" i="21"/>
  <c r="AA5" i="21"/>
  <c r="T20" i="21"/>
  <c r="W20" i="21" s="1"/>
  <c r="O66" i="21"/>
  <c r="H66" i="21"/>
  <c r="H66" i="20"/>
  <c r="F29" i="19"/>
  <c r="G29" i="19" s="1"/>
  <c r="F6" i="19"/>
  <c r="I6" i="19" s="1"/>
  <c r="F13" i="19"/>
  <c r="I13" i="19" s="1"/>
  <c r="F27" i="19"/>
  <c r="G27" i="19" s="1"/>
  <c r="F23" i="19"/>
  <c r="I23" i="19" s="1"/>
  <c r="F25" i="19"/>
  <c r="I25" i="19" s="1"/>
  <c r="O66" i="19"/>
  <c r="T27" i="19"/>
  <c r="U27" i="19" s="1"/>
  <c r="F52" i="19"/>
  <c r="G52" i="19" s="1"/>
  <c r="T58" i="19"/>
  <c r="W58" i="19" s="1"/>
  <c r="V66" i="18"/>
  <c r="AJ66" i="18"/>
  <c r="AX66" i="18"/>
  <c r="AQ66" i="18"/>
  <c r="BE66" i="18"/>
  <c r="BS66" i="18"/>
  <c r="BL66" i="18"/>
  <c r="O66" i="18"/>
  <c r="F6" i="18"/>
  <c r="G6" i="18" s="1"/>
  <c r="F27" i="18"/>
  <c r="G27" i="18" s="1"/>
  <c r="BC50" i="17"/>
  <c r="BD50" i="17" s="1"/>
  <c r="F34" i="17"/>
  <c r="G34" i="17" s="1"/>
  <c r="F26" i="17"/>
  <c r="G26" i="17" s="1"/>
  <c r="F55" i="17"/>
  <c r="G55" i="17" s="1"/>
  <c r="BC7" i="17"/>
  <c r="BD7" i="17" s="1"/>
  <c r="AQ66" i="17"/>
  <c r="AC66" i="17"/>
  <c r="F5" i="17"/>
  <c r="F52" i="17"/>
  <c r="G52" i="17" s="1"/>
  <c r="F35" i="17"/>
  <c r="I35" i="17" s="1"/>
  <c r="AX66" i="17"/>
  <c r="O66" i="17"/>
  <c r="V66" i="17"/>
  <c r="F37" i="17"/>
  <c r="G37" i="17" s="1"/>
  <c r="AJ66" i="17"/>
  <c r="O66" i="16"/>
  <c r="M20" i="16"/>
  <c r="P20" i="16" s="1"/>
  <c r="M10" i="16"/>
  <c r="P10" i="16" s="1"/>
  <c r="H66" i="16"/>
  <c r="O66" i="15"/>
  <c r="V66" i="15"/>
  <c r="AC66" i="15"/>
  <c r="H66" i="15"/>
  <c r="AJ66" i="15"/>
  <c r="F51" i="14"/>
  <c r="G47" i="14" s="1"/>
  <c r="F45" i="14"/>
  <c r="G43" i="14" s="1"/>
  <c r="F41" i="14"/>
  <c r="G39" i="14" s="1"/>
  <c r="F19" i="14"/>
  <c r="G11" i="14" s="1"/>
  <c r="F10" i="14"/>
  <c r="G9" i="14" s="1"/>
  <c r="E52" i="14"/>
  <c r="D51" i="14"/>
  <c r="D45" i="14"/>
  <c r="D41" i="14"/>
  <c r="D36" i="14"/>
  <c r="F36" i="14" s="1"/>
  <c r="G35" i="14" s="1"/>
  <c r="D34" i="14"/>
  <c r="F34" i="14" s="1"/>
  <c r="D30" i="14"/>
  <c r="F30" i="14" s="1"/>
  <c r="G25" i="14" s="1"/>
  <c r="D19" i="14"/>
  <c r="D10" i="14"/>
  <c r="D7" i="14"/>
  <c r="F7" i="14" s="1"/>
  <c r="G6" i="14" s="1"/>
  <c r="CH31" i="18" l="1"/>
  <c r="CH34" i="18"/>
  <c r="CH43" i="18"/>
  <c r="CH25" i="18"/>
  <c r="CH11" i="18"/>
  <c r="CH42" i="18"/>
  <c r="CH18" i="18"/>
  <c r="CH26" i="18"/>
  <c r="CH17" i="18"/>
  <c r="CH9" i="18"/>
  <c r="CH10" i="18"/>
  <c r="CH48" i="18"/>
  <c r="CH20" i="18"/>
  <c r="CH55" i="18"/>
  <c r="CH47" i="18"/>
  <c r="L45" i="18"/>
  <c r="CH49" i="18"/>
  <c r="E12" i="18"/>
  <c r="F12" i="18" s="1"/>
  <c r="G12" i="18" s="1"/>
  <c r="CH24" i="18"/>
  <c r="CH32" i="18"/>
  <c r="E55" i="18"/>
  <c r="CH36" i="18"/>
  <c r="CH44" i="18"/>
  <c r="E54" i="18"/>
  <c r="CH51" i="18"/>
  <c r="CH33" i="18"/>
  <c r="CH40" i="18"/>
  <c r="CH45" i="18"/>
  <c r="CH28" i="18"/>
  <c r="CH29" i="18"/>
  <c r="BP31" i="18"/>
  <c r="BP12" i="18"/>
  <c r="Z37" i="18"/>
  <c r="Z44" i="18"/>
  <c r="Z26" i="18"/>
  <c r="BP48" i="18"/>
  <c r="BP24" i="18"/>
  <c r="Z9" i="18"/>
  <c r="Z48" i="18"/>
  <c r="Z38" i="18"/>
  <c r="S47" i="18"/>
  <c r="S55" i="18"/>
  <c r="S54" i="18"/>
  <c r="S11" i="18"/>
  <c r="S21" i="18"/>
  <c r="S43" i="18"/>
  <c r="S10" i="18"/>
  <c r="S42" i="18"/>
  <c r="S28" i="18"/>
  <c r="S40" i="18"/>
  <c r="S20" i="18"/>
  <c r="BP32" i="18"/>
  <c r="BP55" i="18"/>
  <c r="Z22" i="18"/>
  <c r="Z6" i="18"/>
  <c r="Z27" i="18"/>
  <c r="Z53" i="18"/>
  <c r="AA53" i="18" s="1"/>
  <c r="AB53" i="18" s="1"/>
  <c r="BP49" i="18"/>
  <c r="BP25" i="18"/>
  <c r="Z54" i="18"/>
  <c r="Z19" i="18"/>
  <c r="Z51" i="18"/>
  <c r="Z25" i="18"/>
  <c r="BP33" i="18"/>
  <c r="BP38" i="18"/>
  <c r="Z10" i="18"/>
  <c r="Z49" i="18"/>
  <c r="BP22" i="18"/>
  <c r="BP51" i="18"/>
  <c r="Z55" i="18"/>
  <c r="Z21" i="18"/>
  <c r="L51" i="18"/>
  <c r="L53" i="18"/>
  <c r="L38" i="18"/>
  <c r="L26" i="18"/>
  <c r="L20" i="18"/>
  <c r="BP9" i="18"/>
  <c r="BP27" i="18"/>
  <c r="Z11" i="18"/>
  <c r="Z12" i="18"/>
  <c r="Z29" i="18"/>
  <c r="BP45" i="18"/>
  <c r="BP28" i="18"/>
  <c r="Z24" i="18"/>
  <c r="Z43" i="18"/>
  <c r="L49" i="18"/>
  <c r="L33" i="18"/>
  <c r="S36" i="18"/>
  <c r="S32" i="18"/>
  <c r="S45" i="18"/>
  <c r="L21" i="18"/>
  <c r="BP36" i="18"/>
  <c r="BP34" i="18"/>
  <c r="BP40" i="18"/>
  <c r="Z42" i="18"/>
  <c r="AA42" i="18" s="1"/>
  <c r="AB42" i="18" s="1"/>
  <c r="Z18" i="18"/>
  <c r="L10" i="18"/>
  <c r="L18" i="18"/>
  <c r="S48" i="18"/>
  <c r="L31" i="18"/>
  <c r="L44" i="18"/>
  <c r="L6" i="18"/>
  <c r="BP19" i="18"/>
  <c r="BP44" i="18"/>
  <c r="BP53" i="18"/>
  <c r="Z31" i="18"/>
  <c r="Z20" i="18"/>
  <c r="Z34" i="18"/>
  <c r="S44" i="18"/>
  <c r="L22" i="18"/>
  <c r="S25" i="18"/>
  <c r="L29" i="18"/>
  <c r="BP37" i="18"/>
  <c r="BP17" i="18"/>
  <c r="Z45" i="18"/>
  <c r="CH21" i="18"/>
  <c r="BW63" i="18"/>
  <c r="CH54" i="18"/>
  <c r="CH38" i="18"/>
  <c r="CH22" i="18"/>
  <c r="CH6" i="18"/>
  <c r="CH53" i="18"/>
  <c r="CH37" i="18"/>
  <c r="CH27" i="18"/>
  <c r="CH19" i="18"/>
  <c r="AO45" i="15"/>
  <c r="Z12" i="15"/>
  <c r="AO48" i="15"/>
  <c r="AO27" i="15"/>
  <c r="AR27" i="15" s="1"/>
  <c r="AS27" i="15" s="1"/>
  <c r="L38" i="15"/>
  <c r="L28" i="15"/>
  <c r="L53" i="15"/>
  <c r="L29" i="15"/>
  <c r="AO11" i="15"/>
  <c r="Z54" i="15"/>
  <c r="Z27" i="15"/>
  <c r="E21" i="15"/>
  <c r="E36" i="15"/>
  <c r="E11" i="15"/>
  <c r="E51" i="15"/>
  <c r="E26" i="15"/>
  <c r="AO30" i="15"/>
  <c r="AU30" i="15" s="1"/>
  <c r="E37" i="15"/>
  <c r="L10" i="15"/>
  <c r="AO14" i="15"/>
  <c r="AT14" i="15" s="1"/>
  <c r="E49" i="15"/>
  <c r="AO35" i="15"/>
  <c r="AR35" i="15" s="1"/>
  <c r="AS35" i="15" s="1"/>
  <c r="E42" i="15"/>
  <c r="E18" i="15"/>
  <c r="AO38" i="15"/>
  <c r="AT38" i="15" s="1"/>
  <c r="AO44" i="15"/>
  <c r="E33" i="15"/>
  <c r="E9" i="15"/>
  <c r="E44" i="15"/>
  <c r="E55" i="15"/>
  <c r="AO22" i="15"/>
  <c r="AU22" i="15" s="1"/>
  <c r="E48" i="15"/>
  <c r="E19" i="15"/>
  <c r="E53" i="15"/>
  <c r="L34" i="15"/>
  <c r="E45" i="15"/>
  <c r="L24" i="15"/>
  <c r="E22" i="15"/>
  <c r="AO17" i="15"/>
  <c r="AR17" i="15" s="1"/>
  <c r="AS17" i="15" s="1"/>
  <c r="AO28" i="15"/>
  <c r="AR28" i="15" s="1"/>
  <c r="AS28" i="15" s="1"/>
  <c r="E38" i="15"/>
  <c r="L42" i="15"/>
  <c r="E31" i="15"/>
  <c r="L11" i="15"/>
  <c r="E10" i="15"/>
  <c r="E34" i="15"/>
  <c r="AG47" i="15"/>
  <c r="AG27" i="15"/>
  <c r="AO54" i="15"/>
  <c r="AT54" i="15" s="1"/>
  <c r="AO12" i="15"/>
  <c r="AR12" i="15" s="1"/>
  <c r="AS12" i="15" s="1"/>
  <c r="AY37" i="15"/>
  <c r="AG21" i="15"/>
  <c r="AG45" i="15"/>
  <c r="AO16" i="15"/>
  <c r="AT16" i="15" s="1"/>
  <c r="AG29" i="15"/>
  <c r="AG11" i="15"/>
  <c r="AO29" i="15"/>
  <c r="AU29" i="15" s="1"/>
  <c r="AO6" i="15"/>
  <c r="AT6" i="15" s="1"/>
  <c r="AO31" i="15"/>
  <c r="AO13" i="15"/>
  <c r="AT13" i="15" s="1"/>
  <c r="AO21" i="15"/>
  <c r="AO15" i="15"/>
  <c r="AU15" i="15" s="1"/>
  <c r="AG10" i="15"/>
  <c r="AG38" i="15"/>
  <c r="AO5" i="15"/>
  <c r="AU5" i="15" s="1"/>
  <c r="AY22" i="15"/>
  <c r="AY26" i="15"/>
  <c r="AY36" i="15"/>
  <c r="AO59" i="15"/>
  <c r="AR59" i="15" s="1"/>
  <c r="AS59" i="15" s="1"/>
  <c r="AO49" i="15"/>
  <c r="AR49" i="15" s="1"/>
  <c r="AS49" i="15" s="1"/>
  <c r="AO62" i="15"/>
  <c r="AT62" i="15" s="1"/>
  <c r="AY42" i="15"/>
  <c r="AY34" i="15"/>
  <c r="AG53" i="15"/>
  <c r="AG42" i="15"/>
  <c r="L21" i="15"/>
  <c r="Z53" i="15"/>
  <c r="L27" i="15"/>
  <c r="Z26" i="15"/>
  <c r="E43" i="15"/>
  <c r="AO43" i="15"/>
  <c r="AR43" i="15" s="1"/>
  <c r="AS43" i="15" s="1"/>
  <c r="AO33" i="15"/>
  <c r="AO46" i="15"/>
  <c r="AT46" i="15" s="1"/>
  <c r="AT19" i="15"/>
  <c r="AR19" i="15"/>
  <c r="AS19" i="15" s="1"/>
  <c r="AU19" i="15"/>
  <c r="AT32" i="15"/>
  <c r="AR32" i="15"/>
  <c r="AS32" i="15" s="1"/>
  <c r="AU32" i="15"/>
  <c r="AR11" i="15"/>
  <c r="AS11" i="15" s="1"/>
  <c r="AU11" i="15"/>
  <c r="AT11" i="15"/>
  <c r="AG22" i="15"/>
  <c r="AG31" i="15"/>
  <c r="AG54" i="15"/>
  <c r="AG9" i="15"/>
  <c r="AG43" i="15"/>
  <c r="AG24" i="15"/>
  <c r="AG55" i="15"/>
  <c r="AU61" i="15"/>
  <c r="AT61" i="15"/>
  <c r="AR61" i="15"/>
  <c r="AS61" i="15" s="1"/>
  <c r="AT48" i="15"/>
  <c r="AR48" i="15"/>
  <c r="AS48" i="15" s="1"/>
  <c r="AU48" i="15"/>
  <c r="AT35" i="15"/>
  <c r="AG44" i="15"/>
  <c r="AU45" i="15"/>
  <c r="AT45" i="15"/>
  <c r="AR45" i="15"/>
  <c r="AS45" i="15" s="1"/>
  <c r="AR38" i="15"/>
  <c r="AS38" i="15" s="1"/>
  <c r="AU38" i="15"/>
  <c r="AT27" i="15"/>
  <c r="AG34" i="15"/>
  <c r="AG51" i="15"/>
  <c r="AG19" i="15"/>
  <c r="AG28" i="15"/>
  <c r="AG36" i="15"/>
  <c r="AO50" i="15"/>
  <c r="AO34" i="15"/>
  <c r="AO18" i="15"/>
  <c r="AO58" i="15"/>
  <c r="AO42" i="15"/>
  <c r="AO26" i="15"/>
  <c r="AO10" i="15"/>
  <c r="AO57" i="15"/>
  <c r="AO41" i="15"/>
  <c r="AO25" i="15"/>
  <c r="AO9" i="15"/>
  <c r="AO56" i="15"/>
  <c r="AO40" i="15"/>
  <c r="AO24" i="15"/>
  <c r="AO8" i="15"/>
  <c r="AO55" i="15"/>
  <c r="AO39" i="15"/>
  <c r="AO23" i="15"/>
  <c r="AO7" i="15"/>
  <c r="AO53" i="15"/>
  <c r="AO36" i="15"/>
  <c r="AO52" i="15"/>
  <c r="AO20" i="15"/>
  <c r="AG18" i="15"/>
  <c r="AG12" i="15"/>
  <c r="AG26" i="15"/>
  <c r="AG49" i="15"/>
  <c r="E54" i="15"/>
  <c r="E12" i="15"/>
  <c r="E29" i="15"/>
  <c r="E24" i="15"/>
  <c r="AG37" i="15"/>
  <c r="E27" i="15"/>
  <c r="AO60" i="15"/>
  <c r="AO37" i="15"/>
  <c r="AO47" i="15"/>
  <c r="L44" i="21"/>
  <c r="L8" i="21"/>
  <c r="L55" i="21"/>
  <c r="L43" i="21"/>
  <c r="L31" i="21"/>
  <c r="L19" i="21"/>
  <c r="L7" i="21"/>
  <c r="L52" i="21"/>
  <c r="L28" i="21"/>
  <c r="L27" i="21"/>
  <c r="L54" i="21"/>
  <c r="L12" i="21"/>
  <c r="L53" i="21"/>
  <c r="L11" i="21"/>
  <c r="L49" i="21"/>
  <c r="L21" i="21"/>
  <c r="L26" i="21"/>
  <c r="L38" i="21"/>
  <c r="L35" i="21"/>
  <c r="L51" i="21"/>
  <c r="L37" i="21"/>
  <c r="L23" i="21"/>
  <c r="L10" i="21"/>
  <c r="L36" i="21"/>
  <c r="L22" i="21"/>
  <c r="L9" i="21"/>
  <c r="L62" i="21"/>
  <c r="L48" i="21"/>
  <c r="L34" i="21"/>
  <c r="L42" i="21"/>
  <c r="L29" i="21"/>
  <c r="L24" i="21"/>
  <c r="L60" i="21"/>
  <c r="L33" i="21"/>
  <c r="L18" i="21"/>
  <c r="L47" i="21"/>
  <c r="L45" i="21"/>
  <c r="L61" i="21"/>
  <c r="G5" i="17"/>
  <c r="L48" i="15"/>
  <c r="L47" i="15"/>
  <c r="L31" i="15"/>
  <c r="L12" i="15"/>
  <c r="L36" i="15"/>
  <c r="L45" i="15"/>
  <c r="L26" i="15"/>
  <c r="L44" i="15"/>
  <c r="L19" i="15"/>
  <c r="L37" i="15"/>
  <c r="L18" i="15"/>
  <c r="L51" i="15"/>
  <c r="L49" i="15"/>
  <c r="L33" i="15"/>
  <c r="L9" i="15"/>
  <c r="L54" i="15"/>
  <c r="L43" i="15"/>
  <c r="L55" i="15"/>
  <c r="AA38" i="23"/>
  <c r="AB38" i="23" s="1"/>
  <c r="AA46" i="23"/>
  <c r="AB46" i="23" s="1"/>
  <c r="T22" i="23"/>
  <c r="U22" i="23" s="1"/>
  <c r="T43" i="23"/>
  <c r="U43" i="23" s="1"/>
  <c r="T19" i="23"/>
  <c r="U19" i="23" s="1"/>
  <c r="T55" i="23"/>
  <c r="U55" i="23" s="1"/>
  <c r="T34" i="23"/>
  <c r="U34" i="23" s="1"/>
  <c r="T41" i="23"/>
  <c r="W41" i="23" s="1"/>
  <c r="AA23" i="23"/>
  <c r="AD23" i="23" s="1"/>
  <c r="AA56" i="23"/>
  <c r="AD56" i="23" s="1"/>
  <c r="F19" i="22"/>
  <c r="G19" i="22" s="1"/>
  <c r="F37" i="22"/>
  <c r="G37" i="22" s="1"/>
  <c r="F49" i="22"/>
  <c r="G49" i="22" s="1"/>
  <c r="F5" i="22"/>
  <c r="F14" i="22"/>
  <c r="I14" i="22" s="1"/>
  <c r="AA11" i="21"/>
  <c r="AB11" i="21" s="1"/>
  <c r="T59" i="21"/>
  <c r="W59" i="21" s="1"/>
  <c r="AA26" i="21"/>
  <c r="AB26" i="21" s="1"/>
  <c r="T45" i="21"/>
  <c r="U45" i="21" s="1"/>
  <c r="T55" i="21"/>
  <c r="U55" i="21" s="1"/>
  <c r="T27" i="21"/>
  <c r="U27" i="21" s="1"/>
  <c r="AA9" i="21"/>
  <c r="AB9" i="21" s="1"/>
  <c r="T9" i="21"/>
  <c r="U9" i="21" s="1"/>
  <c r="T7" i="21"/>
  <c r="U7" i="21" s="1"/>
  <c r="AA40" i="21"/>
  <c r="AD40" i="21" s="1"/>
  <c r="AA7" i="21"/>
  <c r="AB7" i="21" s="1"/>
  <c r="T22" i="21"/>
  <c r="U22" i="21" s="1"/>
  <c r="T43" i="19"/>
  <c r="U43" i="19" s="1"/>
  <c r="T19" i="19"/>
  <c r="U19" i="19" s="1"/>
  <c r="T22" i="19"/>
  <c r="W22" i="19" s="1"/>
  <c r="F36" i="19"/>
  <c r="G36" i="19" s="1"/>
  <c r="T45" i="19"/>
  <c r="U45" i="19" s="1"/>
  <c r="T49" i="19"/>
  <c r="U49" i="19" s="1"/>
  <c r="T17" i="19"/>
  <c r="W17" i="19" s="1"/>
  <c r="F15" i="19"/>
  <c r="I15" i="19" s="1"/>
  <c r="T53" i="19"/>
  <c r="U53" i="19" s="1"/>
  <c r="T6" i="19"/>
  <c r="T29" i="19"/>
  <c r="U29" i="19" s="1"/>
  <c r="AA13" i="18"/>
  <c r="AD13" i="18" s="1"/>
  <c r="F29" i="18"/>
  <c r="G29" i="18" s="1"/>
  <c r="AA33" i="18"/>
  <c r="AB33" i="18" s="1"/>
  <c r="AA56" i="18"/>
  <c r="AD56" i="18" s="1"/>
  <c r="AO55" i="18"/>
  <c r="AP55" i="18" s="1"/>
  <c r="AA37" i="18"/>
  <c r="AB37" i="18" s="1"/>
  <c r="F47" i="18"/>
  <c r="G47" i="18" s="1"/>
  <c r="F53" i="18"/>
  <c r="G53" i="18" s="1"/>
  <c r="BC6" i="17"/>
  <c r="BF6" i="17" s="1"/>
  <c r="F48" i="17"/>
  <c r="G48" i="17" s="1"/>
  <c r="AA58" i="17"/>
  <c r="AB58" i="17" s="1"/>
  <c r="BC38" i="17"/>
  <c r="BD38" i="17" s="1"/>
  <c r="F45" i="17"/>
  <c r="G45" i="17" s="1"/>
  <c r="F21" i="17"/>
  <c r="G21" i="17" s="1"/>
  <c r="BC11" i="17"/>
  <c r="BD11" i="17" s="1"/>
  <c r="BC52" i="17"/>
  <c r="BD52" i="17" s="1"/>
  <c r="BC34" i="17"/>
  <c r="BD34" i="17" s="1"/>
  <c r="BC8" i="17"/>
  <c r="BF8" i="17" s="1"/>
  <c r="BC14" i="17"/>
  <c r="BF14" i="17" s="1"/>
  <c r="BC12" i="17"/>
  <c r="BD12" i="17" s="1"/>
  <c r="BC22" i="17"/>
  <c r="BD22" i="17" s="1"/>
  <c r="BC26" i="17"/>
  <c r="BD26" i="17" s="1"/>
  <c r="BC42" i="17"/>
  <c r="BD42" i="17" s="1"/>
  <c r="BC23" i="17"/>
  <c r="BD23" i="17" s="1"/>
  <c r="M36" i="16"/>
  <c r="N36" i="16" s="1"/>
  <c r="T57" i="15"/>
  <c r="W57" i="15" s="1"/>
  <c r="AA40" i="23"/>
  <c r="AD40" i="23" s="1"/>
  <c r="T32" i="23"/>
  <c r="W32" i="23" s="1"/>
  <c r="AA11" i="23"/>
  <c r="AB11" i="23" s="1"/>
  <c r="T28" i="23"/>
  <c r="U28" i="23" s="1"/>
  <c r="AA50" i="23"/>
  <c r="AD50" i="23" s="1"/>
  <c r="AA22" i="23"/>
  <c r="AB22" i="23" s="1"/>
  <c r="T52" i="23"/>
  <c r="W52" i="23" s="1"/>
  <c r="T14" i="23"/>
  <c r="W14" i="23" s="1"/>
  <c r="AA49" i="23"/>
  <c r="AB49" i="23" s="1"/>
  <c r="T26" i="23"/>
  <c r="U26" i="23" s="1"/>
  <c r="AA33" i="23"/>
  <c r="AB33" i="23" s="1"/>
  <c r="AA54" i="23"/>
  <c r="AB54" i="23" s="1"/>
  <c r="AA44" i="23"/>
  <c r="AB44" i="23" s="1"/>
  <c r="AA60" i="23"/>
  <c r="AD60" i="23" s="1"/>
  <c r="AA34" i="23"/>
  <c r="AB34" i="23" s="1"/>
  <c r="AA9" i="23"/>
  <c r="AB9" i="23" s="1"/>
  <c r="AA8" i="23"/>
  <c r="AD8" i="23" s="1"/>
  <c r="T42" i="23"/>
  <c r="U42" i="23" s="1"/>
  <c r="AA25" i="23"/>
  <c r="AB25" i="23" s="1"/>
  <c r="AA16" i="23"/>
  <c r="AD16" i="23" s="1"/>
  <c r="AA51" i="23"/>
  <c r="AB51" i="23" s="1"/>
  <c r="T38" i="23"/>
  <c r="U38" i="23" s="1"/>
  <c r="AA10" i="23"/>
  <c r="AD10" i="23" s="1"/>
  <c r="AA58" i="23"/>
  <c r="AD58" i="23" s="1"/>
  <c r="T25" i="23"/>
  <c r="U25" i="23" s="1"/>
  <c r="AA21" i="23"/>
  <c r="AB21" i="23" s="1"/>
  <c r="F11" i="22"/>
  <c r="G11" i="22" s="1"/>
  <c r="F24" i="22"/>
  <c r="G24" i="22" s="1"/>
  <c r="F23" i="22"/>
  <c r="I23" i="22" s="1"/>
  <c r="F34" i="22"/>
  <c r="G34" i="22" s="1"/>
  <c r="F41" i="22"/>
  <c r="I41" i="22" s="1"/>
  <c r="F61" i="22"/>
  <c r="I61" i="22" s="1"/>
  <c r="F56" i="22"/>
  <c r="I56" i="22" s="1"/>
  <c r="F46" i="22"/>
  <c r="I46" i="22" s="1"/>
  <c r="F15" i="22"/>
  <c r="I15" i="22" s="1"/>
  <c r="F57" i="22"/>
  <c r="I57" i="22" s="1"/>
  <c r="F27" i="22"/>
  <c r="G27" i="22" s="1"/>
  <c r="F31" i="22"/>
  <c r="G31" i="22" s="1"/>
  <c r="F13" i="22"/>
  <c r="I13" i="22" s="1"/>
  <c r="F62" i="22"/>
  <c r="I62" i="22" s="1"/>
  <c r="F25" i="22"/>
  <c r="I25" i="22" s="1"/>
  <c r="F17" i="22"/>
  <c r="G17" i="22" s="1"/>
  <c r="F26" i="22"/>
  <c r="G26" i="22" s="1"/>
  <c r="F9" i="22"/>
  <c r="G9" i="22" s="1"/>
  <c r="F45" i="22"/>
  <c r="G45" i="22" s="1"/>
  <c r="F16" i="22"/>
  <c r="I16" i="22" s="1"/>
  <c r="F38" i="22"/>
  <c r="G38" i="22" s="1"/>
  <c r="F30" i="22"/>
  <c r="I30" i="22" s="1"/>
  <c r="F59" i="22"/>
  <c r="I59" i="22" s="1"/>
  <c r="F36" i="22"/>
  <c r="G36" i="22" s="1"/>
  <c r="F58" i="22"/>
  <c r="I58" i="22" s="1"/>
  <c r="F32" i="22"/>
  <c r="I32" i="22" s="1"/>
  <c r="F48" i="22"/>
  <c r="G48" i="22" s="1"/>
  <c r="F47" i="22"/>
  <c r="G47" i="22" s="1"/>
  <c r="F22" i="22"/>
  <c r="G22" i="22" s="1"/>
  <c r="AA50" i="21"/>
  <c r="AD50" i="21" s="1"/>
  <c r="T23" i="21"/>
  <c r="U23" i="21" s="1"/>
  <c r="AA56" i="21"/>
  <c r="AD56" i="21" s="1"/>
  <c r="AA48" i="21"/>
  <c r="AB48" i="21" s="1"/>
  <c r="T6" i="21"/>
  <c r="W6" i="21" s="1"/>
  <c r="T18" i="21"/>
  <c r="U18" i="21" s="1"/>
  <c r="T56" i="21"/>
  <c r="W56" i="21" s="1"/>
  <c r="AA32" i="21"/>
  <c r="AD32" i="21" s="1"/>
  <c r="T32" i="21"/>
  <c r="W32" i="21" s="1"/>
  <c r="T13" i="21"/>
  <c r="W13" i="21" s="1"/>
  <c r="AA12" i="21"/>
  <c r="AB12" i="21" s="1"/>
  <c r="AA45" i="21"/>
  <c r="AB45" i="21" s="1"/>
  <c r="T60" i="21"/>
  <c r="U60" i="21" s="1"/>
  <c r="AA21" i="21"/>
  <c r="AB21" i="21" s="1"/>
  <c r="AA46" i="21"/>
  <c r="AD46" i="21" s="1"/>
  <c r="T33" i="21"/>
  <c r="U33" i="21" s="1"/>
  <c r="AA10" i="21"/>
  <c r="AB10" i="21" s="1"/>
  <c r="T39" i="21"/>
  <c r="W39" i="21" s="1"/>
  <c r="T61" i="21"/>
  <c r="U61" i="21" s="1"/>
  <c r="T52" i="21"/>
  <c r="U52" i="21" s="1"/>
  <c r="T37" i="21"/>
  <c r="U37" i="21" s="1"/>
  <c r="AA43" i="21"/>
  <c r="AB43" i="21" s="1"/>
  <c r="T26" i="21"/>
  <c r="U26" i="21" s="1"/>
  <c r="T10" i="21"/>
  <c r="U10" i="21" s="1"/>
  <c r="T36" i="21"/>
  <c r="U36" i="21" s="1"/>
  <c r="T16" i="21"/>
  <c r="W16" i="21" s="1"/>
  <c r="T12" i="21"/>
  <c r="U12" i="21" s="1"/>
  <c r="T11" i="21"/>
  <c r="U11" i="21" s="1"/>
  <c r="T35" i="21"/>
  <c r="U35" i="21" s="1"/>
  <c r="AA59" i="21"/>
  <c r="AD59" i="21" s="1"/>
  <c r="T50" i="21"/>
  <c r="W50" i="21" s="1"/>
  <c r="T51" i="21"/>
  <c r="U51" i="21" s="1"/>
  <c r="T47" i="21"/>
  <c r="U47" i="21" s="1"/>
  <c r="T17" i="21"/>
  <c r="W17" i="21" s="1"/>
  <c r="T8" i="21"/>
  <c r="U8" i="21" s="1"/>
  <c r="T30" i="19"/>
  <c r="W30" i="19" s="1"/>
  <c r="F39" i="19"/>
  <c r="I39" i="19" s="1"/>
  <c r="T9" i="19"/>
  <c r="U9" i="19" s="1"/>
  <c r="F35" i="19"/>
  <c r="G35" i="19" s="1"/>
  <c r="T41" i="19"/>
  <c r="W41" i="19" s="1"/>
  <c r="F8" i="19"/>
  <c r="I8" i="19" s="1"/>
  <c r="F37" i="19"/>
  <c r="G37" i="19" s="1"/>
  <c r="T13" i="19"/>
  <c r="W13" i="19" s="1"/>
  <c r="F26" i="19"/>
  <c r="G26" i="19" s="1"/>
  <c r="F19" i="19"/>
  <c r="G19" i="19" s="1"/>
  <c r="T14" i="19"/>
  <c r="W14" i="19" s="1"/>
  <c r="T15" i="19"/>
  <c r="W15" i="19" s="1"/>
  <c r="F21" i="19"/>
  <c r="G21" i="19" s="1"/>
  <c r="F45" i="19"/>
  <c r="G45" i="19" s="1"/>
  <c r="T26" i="19"/>
  <c r="U26" i="19" s="1"/>
  <c r="T24" i="19"/>
  <c r="U24" i="19" s="1"/>
  <c r="F14" i="19"/>
  <c r="I14" i="19" s="1"/>
  <c r="F56" i="19"/>
  <c r="I56" i="19" s="1"/>
  <c r="T34" i="19"/>
  <c r="U34" i="19" s="1"/>
  <c r="F46" i="19"/>
  <c r="I46" i="19" s="1"/>
  <c r="F50" i="19"/>
  <c r="I50" i="19" s="1"/>
  <c r="T32" i="19"/>
  <c r="W32" i="19" s="1"/>
  <c r="F32" i="19"/>
  <c r="I32" i="19" s="1"/>
  <c r="F5" i="19"/>
  <c r="T25" i="19"/>
  <c r="W25" i="19" s="1"/>
  <c r="T52" i="19"/>
  <c r="U52" i="19" s="1"/>
  <c r="F11" i="19"/>
  <c r="G11" i="19" s="1"/>
  <c r="T8" i="19"/>
  <c r="W8" i="19" s="1"/>
  <c r="F16" i="19"/>
  <c r="I16" i="19" s="1"/>
  <c r="T10" i="19"/>
  <c r="U10" i="19" s="1"/>
  <c r="T57" i="19"/>
  <c r="W57" i="19" s="1"/>
  <c r="T48" i="19"/>
  <c r="U48" i="19" s="1"/>
  <c r="T21" i="19"/>
  <c r="U21" i="19" s="1"/>
  <c r="T55" i="19"/>
  <c r="U55" i="19" s="1"/>
  <c r="T37" i="19"/>
  <c r="U37" i="19" s="1"/>
  <c r="T35" i="19"/>
  <c r="U35" i="19" s="1"/>
  <c r="F10" i="19"/>
  <c r="G10" i="19" s="1"/>
  <c r="F47" i="19"/>
  <c r="G47" i="19" s="1"/>
  <c r="T59" i="19"/>
  <c r="W59" i="19" s="1"/>
  <c r="F38" i="19"/>
  <c r="G38" i="19" s="1"/>
  <c r="T11" i="19"/>
  <c r="U11" i="19" s="1"/>
  <c r="T61" i="19"/>
  <c r="W61" i="19" s="1"/>
  <c r="F28" i="19"/>
  <c r="G28" i="19" s="1"/>
  <c r="F17" i="19"/>
  <c r="I17" i="19" s="1"/>
  <c r="AO57" i="18"/>
  <c r="AR57" i="18" s="1"/>
  <c r="F33" i="18"/>
  <c r="G33" i="18" s="1"/>
  <c r="F15" i="18"/>
  <c r="I15" i="18" s="1"/>
  <c r="F30" i="18"/>
  <c r="I30" i="18" s="1"/>
  <c r="F21" i="18"/>
  <c r="G21" i="18" s="1"/>
  <c r="F14" i="18"/>
  <c r="I14" i="18" s="1"/>
  <c r="F56" i="18"/>
  <c r="I56" i="18" s="1"/>
  <c r="F49" i="18"/>
  <c r="G49" i="18" s="1"/>
  <c r="F16" i="18"/>
  <c r="I16" i="18" s="1"/>
  <c r="F7" i="18"/>
  <c r="I7" i="18" s="1"/>
  <c r="F45" i="18"/>
  <c r="G45" i="18" s="1"/>
  <c r="F22" i="18"/>
  <c r="G22" i="18" s="1"/>
  <c r="F51" i="18"/>
  <c r="G51" i="18" s="1"/>
  <c r="AA48" i="18"/>
  <c r="AB48" i="18" s="1"/>
  <c r="F8" i="18"/>
  <c r="I8" i="18" s="1"/>
  <c r="F42" i="18"/>
  <c r="G42" i="18" s="1"/>
  <c r="F39" i="18"/>
  <c r="I39" i="18" s="1"/>
  <c r="F28" i="18"/>
  <c r="G28" i="18" s="1"/>
  <c r="F11" i="18"/>
  <c r="G11" i="18" s="1"/>
  <c r="BJ20" i="18"/>
  <c r="BK20" i="18" s="1"/>
  <c r="F41" i="18"/>
  <c r="I41" i="18" s="1"/>
  <c r="F36" i="18"/>
  <c r="G36" i="18" s="1"/>
  <c r="F5" i="18"/>
  <c r="AA57" i="18"/>
  <c r="AD57" i="18" s="1"/>
  <c r="F18" i="18"/>
  <c r="G18" i="18" s="1"/>
  <c r="F13" i="18"/>
  <c r="I13" i="18" s="1"/>
  <c r="F38" i="18"/>
  <c r="G38" i="18" s="1"/>
  <c r="F34" i="18"/>
  <c r="G34" i="18" s="1"/>
  <c r="F37" i="18"/>
  <c r="G37" i="18" s="1"/>
  <c r="F52" i="18"/>
  <c r="I52" i="18" s="1"/>
  <c r="F40" i="18"/>
  <c r="G40" i="18" s="1"/>
  <c r="T47" i="18"/>
  <c r="U47" i="18" s="1"/>
  <c r="F23" i="18"/>
  <c r="I23" i="18" s="1"/>
  <c r="F41" i="17"/>
  <c r="I41" i="17" s="1"/>
  <c r="BC36" i="17"/>
  <c r="BD36" i="17" s="1"/>
  <c r="BC43" i="17"/>
  <c r="BD43" i="17" s="1"/>
  <c r="F16" i="17"/>
  <c r="G16" i="17" s="1"/>
  <c r="BC21" i="17"/>
  <c r="BD21" i="17" s="1"/>
  <c r="F36" i="17"/>
  <c r="G36" i="17" s="1"/>
  <c r="F14" i="17"/>
  <c r="I14" i="17" s="1"/>
  <c r="F32" i="17"/>
  <c r="I32" i="17" s="1"/>
  <c r="BC19" i="17"/>
  <c r="BD19" i="17" s="1"/>
  <c r="F31" i="17"/>
  <c r="G31" i="17" s="1"/>
  <c r="F23" i="17"/>
  <c r="G23" i="17" s="1"/>
  <c r="F33" i="17"/>
  <c r="G33" i="17" s="1"/>
  <c r="F13" i="17"/>
  <c r="I13" i="17" s="1"/>
  <c r="F7" i="17"/>
  <c r="G7" i="17" s="1"/>
  <c r="F20" i="17"/>
  <c r="I20" i="17" s="1"/>
  <c r="BC24" i="17"/>
  <c r="BD24" i="17" s="1"/>
  <c r="F57" i="17"/>
  <c r="I57" i="17" s="1"/>
  <c r="F44" i="17"/>
  <c r="G44" i="17" s="1"/>
  <c r="F28" i="17"/>
  <c r="G28" i="17" s="1"/>
  <c r="F58" i="17"/>
  <c r="G58" i="17" s="1"/>
  <c r="F54" i="17"/>
  <c r="G54" i="17" s="1"/>
  <c r="BC53" i="17"/>
  <c r="BD53" i="17" s="1"/>
  <c r="BC37" i="17"/>
  <c r="BD37" i="17" s="1"/>
  <c r="F17" i="17"/>
  <c r="I17" i="17" s="1"/>
  <c r="F43" i="17"/>
  <c r="G43" i="17" s="1"/>
  <c r="F19" i="17"/>
  <c r="G19" i="17" s="1"/>
  <c r="BC35" i="17"/>
  <c r="BF35" i="17" s="1"/>
  <c r="F12" i="17"/>
  <c r="G12" i="17" s="1"/>
  <c r="F60" i="17"/>
  <c r="I60" i="17" s="1"/>
  <c r="BC20" i="17"/>
  <c r="BF20" i="17" s="1"/>
  <c r="BC41" i="17"/>
  <c r="BF41" i="17" s="1"/>
  <c r="F51" i="17"/>
  <c r="G51" i="17" s="1"/>
  <c r="BC33" i="17"/>
  <c r="BD33" i="17" s="1"/>
  <c r="BC30" i="17"/>
  <c r="BD30" i="17" s="1"/>
  <c r="F29" i="17"/>
  <c r="G29" i="17" s="1"/>
  <c r="M15" i="16"/>
  <c r="P15" i="16" s="1"/>
  <c r="M50" i="16"/>
  <c r="N50" i="16" s="1"/>
  <c r="M28" i="16"/>
  <c r="N28" i="16" s="1"/>
  <c r="M43" i="16"/>
  <c r="N43" i="16" s="1"/>
  <c r="M7" i="16"/>
  <c r="P7" i="16" s="1"/>
  <c r="M30" i="16"/>
  <c r="P30" i="16" s="1"/>
  <c r="M55" i="16"/>
  <c r="N55" i="16" s="1"/>
  <c r="M49" i="16"/>
  <c r="N49" i="16" s="1"/>
  <c r="M39" i="16"/>
  <c r="P39" i="16" s="1"/>
  <c r="M17" i="16"/>
  <c r="N17" i="16" s="1"/>
  <c r="M25" i="16"/>
  <c r="P25" i="16" s="1"/>
  <c r="M35" i="16"/>
  <c r="P35" i="16" s="1"/>
  <c r="M8" i="16"/>
  <c r="P8" i="16" s="1"/>
  <c r="T44" i="15"/>
  <c r="U44" i="15" s="1"/>
  <c r="M62" i="15"/>
  <c r="P62" i="15" s="1"/>
  <c r="G31" i="14"/>
  <c r="G32" i="14"/>
  <c r="G33" i="14"/>
  <c r="H33" i="14" s="1"/>
  <c r="G48" i="14"/>
  <c r="G42" i="14"/>
  <c r="H42" i="14" s="1"/>
  <c r="G37" i="14"/>
  <c r="H37" i="14" s="1"/>
  <c r="I37" i="14" s="1"/>
  <c r="G18" i="14"/>
  <c r="H18" i="14" s="1"/>
  <c r="G17" i="14"/>
  <c r="H17" i="14" s="1"/>
  <c r="I17" i="14" s="1"/>
  <c r="H47" i="14"/>
  <c r="I47" i="14" s="1"/>
  <c r="H48" i="14"/>
  <c r="I48" i="14" s="1"/>
  <c r="G46" i="14"/>
  <c r="G50" i="14"/>
  <c r="G49" i="14"/>
  <c r="H43" i="14"/>
  <c r="I43" i="14"/>
  <c r="G44" i="14"/>
  <c r="H39" i="14"/>
  <c r="I39" i="14"/>
  <c r="G40" i="14"/>
  <c r="G38" i="14"/>
  <c r="G36" i="14"/>
  <c r="H35" i="14"/>
  <c r="H36" i="14" s="1"/>
  <c r="H31" i="14"/>
  <c r="I31" i="14" s="1"/>
  <c r="G34" i="14"/>
  <c r="I33" i="14"/>
  <c r="H32" i="14"/>
  <c r="I32" i="14" s="1"/>
  <c r="H25" i="14"/>
  <c r="I25" i="14" s="1"/>
  <c r="G22" i="14"/>
  <c r="G24" i="14"/>
  <c r="G23" i="14"/>
  <c r="G21" i="14"/>
  <c r="G20" i="14"/>
  <c r="G28" i="14"/>
  <c r="G29" i="14"/>
  <c r="G27" i="14"/>
  <c r="G26" i="14"/>
  <c r="H11" i="14"/>
  <c r="G16" i="14"/>
  <c r="G15" i="14"/>
  <c r="G14" i="14"/>
  <c r="G13" i="14"/>
  <c r="G12" i="14"/>
  <c r="H9" i="14"/>
  <c r="I9" i="14"/>
  <c r="G8" i="14"/>
  <c r="H6" i="14"/>
  <c r="I6" i="14" s="1"/>
  <c r="G5" i="14"/>
  <c r="G3" i="14"/>
  <c r="G4" i="14"/>
  <c r="G2" i="14"/>
  <c r="D52" i="14"/>
  <c r="CH63" i="18" l="1"/>
  <c r="BX31" i="18"/>
  <c r="BX46" i="18"/>
  <c r="BX43" i="18"/>
  <c r="BX15" i="18"/>
  <c r="BX14" i="18"/>
  <c r="BX47" i="18"/>
  <c r="BX62" i="18"/>
  <c r="BX11" i="18"/>
  <c r="BX30" i="18"/>
  <c r="BX61" i="18"/>
  <c r="BX45" i="18"/>
  <c r="BX29" i="18"/>
  <c r="BX13" i="18"/>
  <c r="BX60" i="18"/>
  <c r="BX44" i="18"/>
  <c r="BX28" i="18"/>
  <c r="BX12" i="18"/>
  <c r="BX59" i="18"/>
  <c r="BX27" i="18"/>
  <c r="BX22" i="18"/>
  <c r="BX23" i="18"/>
  <c r="BX48" i="18"/>
  <c r="BX10" i="18"/>
  <c r="BX38" i="18"/>
  <c r="BX39" i="18"/>
  <c r="BX19" i="18"/>
  <c r="BX53" i="18"/>
  <c r="BX42" i="18"/>
  <c r="BX58" i="18"/>
  <c r="BX50" i="18"/>
  <c r="BX54" i="18"/>
  <c r="BX55" i="18"/>
  <c r="BX35" i="18"/>
  <c r="BX34" i="18"/>
  <c r="BX6" i="18"/>
  <c r="BX8" i="18"/>
  <c r="BX51" i="18"/>
  <c r="BX24" i="18"/>
  <c r="BX32" i="18"/>
  <c r="BX40" i="18"/>
  <c r="BX7" i="18"/>
  <c r="BX56" i="18"/>
  <c r="BX17" i="18"/>
  <c r="BX20" i="18"/>
  <c r="BX18" i="18"/>
  <c r="BX9" i="18"/>
  <c r="BX33" i="18"/>
  <c r="BX36" i="18"/>
  <c r="BX26" i="18"/>
  <c r="BX25" i="18"/>
  <c r="BX49" i="18"/>
  <c r="BX52" i="18"/>
  <c r="BX37" i="18"/>
  <c r="BX16" i="18"/>
  <c r="BX5" i="18"/>
  <c r="BX41" i="18"/>
  <c r="BX21" i="18"/>
  <c r="BX57" i="18"/>
  <c r="AU16" i="15"/>
  <c r="AU27" i="15"/>
  <c r="AR22" i="15"/>
  <c r="AS22" i="15" s="1"/>
  <c r="AU54" i="15"/>
  <c r="AT22" i="15"/>
  <c r="AR54" i="15"/>
  <c r="AS54" i="15" s="1"/>
  <c r="AR30" i="15"/>
  <c r="AS30" i="15" s="1"/>
  <c r="AT30" i="15"/>
  <c r="AT49" i="15"/>
  <c r="AR46" i="15"/>
  <c r="AS46" i="15" s="1"/>
  <c r="AU14" i="15"/>
  <c r="AR14" i="15"/>
  <c r="AS14" i="15" s="1"/>
  <c r="AU46" i="15"/>
  <c r="AT5" i="15"/>
  <c r="AT12" i="15"/>
  <c r="AU12" i="15"/>
  <c r="AT43" i="15"/>
  <c r="AR5" i="15"/>
  <c r="AS5" i="15" s="1"/>
  <c r="AR16" i="15"/>
  <c r="AS16" i="15" s="1"/>
  <c r="AU6" i="15"/>
  <c r="AU35" i="15"/>
  <c r="AR6" i="15"/>
  <c r="AS6" i="15" s="1"/>
  <c r="AY63" i="15"/>
  <c r="AT28" i="15"/>
  <c r="AT59" i="15"/>
  <c r="AT17" i="15"/>
  <c r="AU17" i="15"/>
  <c r="AU49" i="15"/>
  <c r="AU28" i="15"/>
  <c r="AU43" i="15"/>
  <c r="AU59" i="15"/>
  <c r="AU13" i="15"/>
  <c r="AO63" i="15"/>
  <c r="AR15" i="15"/>
  <c r="AS15" i="15" s="1"/>
  <c r="AT15" i="15"/>
  <c r="AR13" i="15"/>
  <c r="AS13" i="15" s="1"/>
  <c r="AR29" i="15"/>
  <c r="AS29" i="15" s="1"/>
  <c r="AU62" i="15"/>
  <c r="AR62" i="15"/>
  <c r="AS62" i="15" s="1"/>
  <c r="AT29" i="15"/>
  <c r="AT52" i="15"/>
  <c r="AR52" i="15"/>
  <c r="AS52" i="15" s="1"/>
  <c r="AU52" i="15"/>
  <c r="AR57" i="15"/>
  <c r="AS57" i="15" s="1"/>
  <c r="AU57" i="15"/>
  <c r="AT57" i="15"/>
  <c r="AR26" i="15"/>
  <c r="AS26" i="15" s="1"/>
  <c r="AU26" i="15"/>
  <c r="AT26" i="15"/>
  <c r="AR60" i="15"/>
  <c r="AS60" i="15" s="1"/>
  <c r="AU60" i="15"/>
  <c r="AT60" i="15"/>
  <c r="AR10" i="15"/>
  <c r="AS10" i="15" s="1"/>
  <c r="AU10" i="15"/>
  <c r="AT10" i="15"/>
  <c r="AT34" i="15"/>
  <c r="AR34" i="15"/>
  <c r="AS34" i="15" s="1"/>
  <c r="AU34" i="15"/>
  <c r="AT55" i="15"/>
  <c r="AR55" i="15"/>
  <c r="AS55" i="15" s="1"/>
  <c r="AU55" i="15"/>
  <c r="AT47" i="15"/>
  <c r="AR47" i="15"/>
  <c r="AS47" i="15" s="1"/>
  <c r="AU47" i="15"/>
  <c r="AT20" i="15"/>
  <c r="AR20" i="15"/>
  <c r="AS20" i="15" s="1"/>
  <c r="AU20" i="15"/>
  <c r="AT36" i="15"/>
  <c r="AR36" i="15"/>
  <c r="AS36" i="15" s="1"/>
  <c r="AU36" i="15"/>
  <c r="AR42" i="15"/>
  <c r="AS42" i="15" s="1"/>
  <c r="AU42" i="15"/>
  <c r="AT42" i="15"/>
  <c r="AR58" i="15"/>
  <c r="AS58" i="15" s="1"/>
  <c r="AU58" i="15"/>
  <c r="AT58" i="15"/>
  <c r="AT7" i="15"/>
  <c r="AR7" i="15"/>
  <c r="AS7" i="15" s="1"/>
  <c r="AU7" i="15"/>
  <c r="AT23" i="15"/>
  <c r="AR23" i="15"/>
  <c r="AS23" i="15" s="1"/>
  <c r="AU23" i="15"/>
  <c r="AT39" i="15"/>
  <c r="AR39" i="15"/>
  <c r="AS39" i="15" s="1"/>
  <c r="AU39" i="15"/>
  <c r="AT50" i="15"/>
  <c r="AR50" i="15"/>
  <c r="AS50" i="15" s="1"/>
  <c r="AU50" i="15"/>
  <c r="AR8" i="15"/>
  <c r="AS8" i="15" s="1"/>
  <c r="AU8" i="15"/>
  <c r="AT8" i="15"/>
  <c r="AR24" i="15"/>
  <c r="AS24" i="15" s="1"/>
  <c r="AU24" i="15"/>
  <c r="AT24" i="15"/>
  <c r="AR40" i="15"/>
  <c r="AS40" i="15" s="1"/>
  <c r="AU40" i="15"/>
  <c r="AT40" i="15"/>
  <c r="AR56" i="15"/>
  <c r="AS56" i="15" s="1"/>
  <c r="AU56" i="15"/>
  <c r="AT56" i="15"/>
  <c r="AR9" i="15"/>
  <c r="AS9" i="15" s="1"/>
  <c r="AU9" i="15"/>
  <c r="AT9" i="15"/>
  <c r="AR25" i="15"/>
  <c r="AS25" i="15" s="1"/>
  <c r="AU25" i="15"/>
  <c r="AT25" i="15"/>
  <c r="AT37" i="15"/>
  <c r="AR37" i="15"/>
  <c r="AS37" i="15" s="1"/>
  <c r="AU37" i="15"/>
  <c r="AR41" i="15"/>
  <c r="AS41" i="15" s="1"/>
  <c r="AU41" i="15"/>
  <c r="AT41" i="15"/>
  <c r="I5" i="22"/>
  <c r="I5" i="19"/>
  <c r="W6" i="19"/>
  <c r="I5" i="18"/>
  <c r="AA26" i="23"/>
  <c r="AB26" i="23" s="1"/>
  <c r="AA32" i="23"/>
  <c r="AD32" i="23" s="1"/>
  <c r="T29" i="23"/>
  <c r="U29" i="23" s="1"/>
  <c r="AA37" i="23"/>
  <c r="AB37" i="23" s="1"/>
  <c r="AA19" i="23"/>
  <c r="AB19" i="23" s="1"/>
  <c r="T15" i="23"/>
  <c r="W15" i="23" s="1"/>
  <c r="T49" i="23"/>
  <c r="U49" i="23" s="1"/>
  <c r="T13" i="23"/>
  <c r="U13" i="23" s="1"/>
  <c r="T17" i="23"/>
  <c r="W17" i="23" s="1"/>
  <c r="AA5" i="23"/>
  <c r="AA20" i="23"/>
  <c r="AD20" i="23" s="1"/>
  <c r="AA39" i="23"/>
  <c r="AB39" i="23" s="1"/>
  <c r="M52" i="22"/>
  <c r="N52" i="22" s="1"/>
  <c r="F60" i="22"/>
  <c r="I60" i="22" s="1"/>
  <c r="M41" i="22"/>
  <c r="P41" i="22" s="1"/>
  <c r="F28" i="22"/>
  <c r="G28" i="22" s="1"/>
  <c r="M33" i="22"/>
  <c r="N33" i="22" s="1"/>
  <c r="T5" i="21"/>
  <c r="T38" i="21"/>
  <c r="U38" i="21" s="1"/>
  <c r="AA13" i="21"/>
  <c r="AD13" i="21" s="1"/>
  <c r="AA25" i="21"/>
  <c r="AD25" i="21" s="1"/>
  <c r="AA47" i="21"/>
  <c r="AB47" i="21" s="1"/>
  <c r="AA58" i="21"/>
  <c r="AD58" i="21" s="1"/>
  <c r="AA33" i="21"/>
  <c r="AB33" i="21" s="1"/>
  <c r="AA17" i="21"/>
  <c r="AD17" i="21" s="1"/>
  <c r="AA24" i="21"/>
  <c r="AB24" i="21" s="1"/>
  <c r="AA55" i="21"/>
  <c r="AB55" i="21" s="1"/>
  <c r="T31" i="21"/>
  <c r="U31" i="21" s="1"/>
  <c r="T14" i="21"/>
  <c r="W14" i="21" s="1"/>
  <c r="T19" i="21"/>
  <c r="U19" i="21" s="1"/>
  <c r="AA30" i="21"/>
  <c r="AD30" i="21" s="1"/>
  <c r="T44" i="19"/>
  <c r="U44" i="19" s="1"/>
  <c r="T47" i="19"/>
  <c r="U47" i="19" s="1"/>
  <c r="F7" i="19"/>
  <c r="G7" i="19" s="1"/>
  <c r="T18" i="19"/>
  <c r="U18" i="19" s="1"/>
  <c r="T31" i="19"/>
  <c r="U31" i="19" s="1"/>
  <c r="F9" i="19"/>
  <c r="G9" i="19" s="1"/>
  <c r="T42" i="19"/>
  <c r="U42" i="19" s="1"/>
  <c r="F54" i="19"/>
  <c r="G54" i="19" s="1"/>
  <c r="T33" i="19"/>
  <c r="U33" i="19" s="1"/>
  <c r="F40" i="19"/>
  <c r="G40" i="19" s="1"/>
  <c r="AA46" i="18"/>
  <c r="AD46" i="18" s="1"/>
  <c r="BQ59" i="18"/>
  <c r="BT59" i="18" s="1"/>
  <c r="AA20" i="18"/>
  <c r="AB20" i="18" s="1"/>
  <c r="BJ50" i="18"/>
  <c r="BM50" i="18" s="1"/>
  <c r="BC61" i="18"/>
  <c r="BF61" i="18" s="1"/>
  <c r="F50" i="18"/>
  <c r="I50" i="18" s="1"/>
  <c r="BJ52" i="18"/>
  <c r="BM52" i="18" s="1"/>
  <c r="AA34" i="18"/>
  <c r="AB34" i="18" s="1"/>
  <c r="BJ62" i="18"/>
  <c r="BM62" i="18" s="1"/>
  <c r="BJ29" i="18"/>
  <c r="BK29" i="18" s="1"/>
  <c r="AA51" i="18"/>
  <c r="AB51" i="18" s="1"/>
  <c r="AA43" i="18"/>
  <c r="AB43" i="18" s="1"/>
  <c r="AV57" i="18"/>
  <c r="AY57" i="18" s="1"/>
  <c r="AA19" i="18"/>
  <c r="AB19" i="18" s="1"/>
  <c r="BJ40" i="18"/>
  <c r="BK40" i="18" s="1"/>
  <c r="AV62" i="18"/>
  <c r="AY62" i="18" s="1"/>
  <c r="BQ38" i="18"/>
  <c r="BR38" i="18" s="1"/>
  <c r="AH42" i="18"/>
  <c r="AI42" i="18" s="1"/>
  <c r="AV38" i="18"/>
  <c r="AW38" i="18" s="1"/>
  <c r="BC9" i="17"/>
  <c r="BD9" i="17" s="1"/>
  <c r="AO55" i="17"/>
  <c r="AP55" i="17" s="1"/>
  <c r="AO58" i="17"/>
  <c r="AP58" i="17" s="1"/>
  <c r="AO52" i="17"/>
  <c r="AP52" i="17" s="1"/>
  <c r="BC44" i="17"/>
  <c r="BD44" i="17" s="1"/>
  <c r="BC28" i="17"/>
  <c r="BD28" i="17" s="1"/>
  <c r="F9" i="17"/>
  <c r="G9" i="17" s="1"/>
  <c r="AO45" i="17"/>
  <c r="AP45" i="17" s="1"/>
  <c r="BC27" i="17"/>
  <c r="BD27" i="17" s="1"/>
  <c r="AA40" i="17"/>
  <c r="AB40" i="17" s="1"/>
  <c r="F15" i="17"/>
  <c r="G15" i="17" s="1"/>
  <c r="BC5" i="17"/>
  <c r="AO48" i="17"/>
  <c r="AP48" i="17" s="1"/>
  <c r="BC29" i="17"/>
  <c r="BD29" i="17" s="1"/>
  <c r="AA43" i="17"/>
  <c r="AB43" i="17" s="1"/>
  <c r="F59" i="17"/>
  <c r="G59" i="17" s="1"/>
  <c r="AO43" i="17"/>
  <c r="AP43" i="17" s="1"/>
  <c r="BC25" i="17"/>
  <c r="BD25" i="17" s="1"/>
  <c r="M59" i="17"/>
  <c r="N59" i="17" s="1"/>
  <c r="M19" i="16"/>
  <c r="N19" i="16" s="1"/>
  <c r="M42" i="16"/>
  <c r="N42" i="16" s="1"/>
  <c r="M37" i="16"/>
  <c r="N37" i="16" s="1"/>
  <c r="M45" i="16"/>
  <c r="P45" i="16" s="1"/>
  <c r="M21" i="16"/>
  <c r="N21" i="16" s="1"/>
  <c r="M38" i="16"/>
  <c r="N38" i="16" s="1"/>
  <c r="M39" i="15"/>
  <c r="P39" i="15" s="1"/>
  <c r="M35" i="15"/>
  <c r="P35" i="15" s="1"/>
  <c r="M54" i="15"/>
  <c r="N54" i="15" s="1"/>
  <c r="AA28" i="15"/>
  <c r="AB28" i="15" s="1"/>
  <c r="T16" i="23"/>
  <c r="W16" i="23" s="1"/>
  <c r="T40" i="23"/>
  <c r="W40" i="23" s="1"/>
  <c r="T5" i="23"/>
  <c r="T59" i="23"/>
  <c r="W59" i="23" s="1"/>
  <c r="AA29" i="23"/>
  <c r="AB29" i="23" s="1"/>
  <c r="T6" i="23"/>
  <c r="W6" i="23" s="1"/>
  <c r="AA41" i="23"/>
  <c r="AD41" i="23" s="1"/>
  <c r="AA53" i="23"/>
  <c r="AB53" i="23" s="1"/>
  <c r="T54" i="23"/>
  <c r="U54" i="23" s="1"/>
  <c r="T46" i="23"/>
  <c r="U46" i="23" s="1"/>
  <c r="T53" i="23"/>
  <c r="U53" i="23" s="1"/>
  <c r="T45" i="23"/>
  <c r="U45" i="23" s="1"/>
  <c r="T12" i="23"/>
  <c r="U12" i="23" s="1"/>
  <c r="AA30" i="23"/>
  <c r="AD30" i="23" s="1"/>
  <c r="T27" i="23"/>
  <c r="U27" i="23" s="1"/>
  <c r="AA42" i="23"/>
  <c r="AB42" i="23" s="1"/>
  <c r="AA17" i="23"/>
  <c r="AD17" i="23" s="1"/>
  <c r="T33" i="23"/>
  <c r="U33" i="23" s="1"/>
  <c r="T10" i="23"/>
  <c r="W10" i="23" s="1"/>
  <c r="T8" i="23"/>
  <c r="W8" i="23" s="1"/>
  <c r="T35" i="23"/>
  <c r="W35" i="23" s="1"/>
  <c r="T44" i="23"/>
  <c r="U44" i="23" s="1"/>
  <c r="T20" i="23"/>
  <c r="W20" i="23" s="1"/>
  <c r="T24" i="23"/>
  <c r="U24" i="23" s="1"/>
  <c r="T11" i="23"/>
  <c r="U11" i="23" s="1"/>
  <c r="AA14" i="23"/>
  <c r="AD14" i="23" s="1"/>
  <c r="T39" i="23"/>
  <c r="U39" i="23" s="1"/>
  <c r="AA12" i="23"/>
  <c r="AB12" i="23" s="1"/>
  <c r="AA48" i="23"/>
  <c r="AB48" i="23" s="1"/>
  <c r="T47" i="23"/>
  <c r="U47" i="23" s="1"/>
  <c r="T21" i="23"/>
  <c r="U21" i="23" s="1"/>
  <c r="T7" i="23"/>
  <c r="W7" i="23" s="1"/>
  <c r="F31" i="23"/>
  <c r="G31" i="23" s="1"/>
  <c r="T57" i="23"/>
  <c r="U57" i="23" s="1"/>
  <c r="AA52" i="23"/>
  <c r="AD52" i="23" s="1"/>
  <c r="AA15" i="23"/>
  <c r="AD15" i="23" s="1"/>
  <c r="AA7" i="23"/>
  <c r="AD7" i="23" s="1"/>
  <c r="AA47" i="23"/>
  <c r="AB47" i="23" s="1"/>
  <c r="AA43" i="23"/>
  <c r="AB43" i="23" s="1"/>
  <c r="T30" i="23"/>
  <c r="W30" i="23" s="1"/>
  <c r="AA31" i="23"/>
  <c r="AB31" i="23" s="1"/>
  <c r="AA55" i="23"/>
  <c r="AB55" i="23" s="1"/>
  <c r="T48" i="23"/>
  <c r="U48" i="23" s="1"/>
  <c r="T51" i="23"/>
  <c r="U51" i="23" s="1"/>
  <c r="AA36" i="23"/>
  <c r="AB36" i="23" s="1"/>
  <c r="AA13" i="23"/>
  <c r="AB13" i="23" s="1"/>
  <c r="AA57" i="23"/>
  <c r="AB57" i="23" s="1"/>
  <c r="AA27" i="23"/>
  <c r="AB27" i="23" s="1"/>
  <c r="T58" i="23"/>
  <c r="W58" i="23" s="1"/>
  <c r="AA62" i="23"/>
  <c r="AD62" i="23" s="1"/>
  <c r="AA59" i="23"/>
  <c r="AD59" i="23" s="1"/>
  <c r="T62" i="23"/>
  <c r="W62" i="23" s="1"/>
  <c r="AA61" i="23"/>
  <c r="AD61" i="23" s="1"/>
  <c r="F60" i="23"/>
  <c r="I60" i="23" s="1"/>
  <c r="T61" i="23"/>
  <c r="W61" i="23" s="1"/>
  <c r="AA18" i="23"/>
  <c r="AB18" i="23" s="1"/>
  <c r="T31" i="23"/>
  <c r="U31" i="23" s="1"/>
  <c r="T60" i="23"/>
  <c r="W60" i="23" s="1"/>
  <c r="T18" i="23"/>
  <c r="U18" i="23" s="1"/>
  <c r="F61" i="23"/>
  <c r="I61" i="23" s="1"/>
  <c r="M31" i="22"/>
  <c r="N31" i="22" s="1"/>
  <c r="F10" i="22"/>
  <c r="G10" i="22" s="1"/>
  <c r="M18" i="22"/>
  <c r="N18" i="22" s="1"/>
  <c r="F44" i="22"/>
  <c r="G44" i="22" s="1"/>
  <c r="F39" i="22"/>
  <c r="I39" i="22" s="1"/>
  <c r="F53" i="22"/>
  <c r="G53" i="22" s="1"/>
  <c r="F43" i="22"/>
  <c r="G43" i="22" s="1"/>
  <c r="F20" i="22"/>
  <c r="I20" i="22" s="1"/>
  <c r="M57" i="22"/>
  <c r="P57" i="22" s="1"/>
  <c r="F12" i="22"/>
  <c r="G12" i="22" s="1"/>
  <c r="F42" i="22"/>
  <c r="G42" i="22" s="1"/>
  <c r="M58" i="22"/>
  <c r="P58" i="22" s="1"/>
  <c r="F51" i="22"/>
  <c r="G51" i="22" s="1"/>
  <c r="F55" i="22"/>
  <c r="G55" i="22" s="1"/>
  <c r="M61" i="22"/>
  <c r="P61" i="22" s="1"/>
  <c r="F18" i="22"/>
  <c r="G18" i="22" s="1"/>
  <c r="F33" i="22"/>
  <c r="G33" i="22" s="1"/>
  <c r="M62" i="22"/>
  <c r="P62" i="22" s="1"/>
  <c r="M60" i="22"/>
  <c r="P60" i="22" s="1"/>
  <c r="AA29" i="21"/>
  <c r="AB29" i="21" s="1"/>
  <c r="AA49" i="21"/>
  <c r="AB49" i="21" s="1"/>
  <c r="AA14" i="21"/>
  <c r="AD14" i="21" s="1"/>
  <c r="T25" i="21"/>
  <c r="W25" i="21" s="1"/>
  <c r="T58" i="21"/>
  <c r="W58" i="21" s="1"/>
  <c r="AA23" i="21"/>
  <c r="AB23" i="21" s="1"/>
  <c r="T49" i="21"/>
  <c r="U49" i="21" s="1"/>
  <c r="AA28" i="21"/>
  <c r="AB28" i="21" s="1"/>
  <c r="AA39" i="21"/>
  <c r="AD39" i="21" s="1"/>
  <c r="T62" i="21"/>
  <c r="U62" i="21" s="1"/>
  <c r="T15" i="21"/>
  <c r="W15" i="21" s="1"/>
  <c r="AA42" i="21"/>
  <c r="AB42" i="21" s="1"/>
  <c r="T41" i="21"/>
  <c r="W41" i="21" s="1"/>
  <c r="AA6" i="21"/>
  <c r="T34" i="21"/>
  <c r="U34" i="21" s="1"/>
  <c r="AA36" i="21"/>
  <c r="AB36" i="21" s="1"/>
  <c r="AA19" i="21"/>
  <c r="AB19" i="21" s="1"/>
  <c r="AA37" i="21"/>
  <c r="AB37" i="21" s="1"/>
  <c r="T43" i="21"/>
  <c r="U43" i="21" s="1"/>
  <c r="T42" i="21"/>
  <c r="U42" i="21" s="1"/>
  <c r="AA53" i="21"/>
  <c r="AB53" i="21" s="1"/>
  <c r="AA20" i="21"/>
  <c r="AD20" i="21" s="1"/>
  <c r="AA54" i="21"/>
  <c r="AB54" i="21" s="1"/>
  <c r="T48" i="21"/>
  <c r="U48" i="21" s="1"/>
  <c r="AA38" i="21"/>
  <c r="AB38" i="21" s="1"/>
  <c r="T54" i="21"/>
  <c r="U54" i="21" s="1"/>
  <c r="T30" i="21"/>
  <c r="W30" i="21" s="1"/>
  <c r="T21" i="21"/>
  <c r="U21" i="21" s="1"/>
  <c r="T44" i="21"/>
  <c r="U44" i="21" s="1"/>
  <c r="T53" i="21"/>
  <c r="U53" i="21" s="1"/>
  <c r="T24" i="21"/>
  <c r="U24" i="21" s="1"/>
  <c r="AA8" i="21"/>
  <c r="AB8" i="21" s="1"/>
  <c r="T57" i="21"/>
  <c r="W57" i="21" s="1"/>
  <c r="AA52" i="21"/>
  <c r="AB52" i="21" s="1"/>
  <c r="AA31" i="21"/>
  <c r="AB31" i="21" s="1"/>
  <c r="T46" i="21"/>
  <c r="W46" i="21" s="1"/>
  <c r="AA22" i="21"/>
  <c r="AB22" i="21" s="1"/>
  <c r="AA62" i="21"/>
  <c r="AB62" i="21" s="1"/>
  <c r="AA61" i="21"/>
  <c r="AB61" i="21" s="1"/>
  <c r="AA18" i="21"/>
  <c r="AB18" i="21" s="1"/>
  <c r="AA60" i="21"/>
  <c r="AB60" i="21" s="1"/>
  <c r="F61" i="20"/>
  <c r="F58" i="20"/>
  <c r="F55" i="20"/>
  <c r="F62" i="20"/>
  <c r="F57" i="20"/>
  <c r="F60" i="20"/>
  <c r="T39" i="19"/>
  <c r="W39" i="19" s="1"/>
  <c r="T36" i="19"/>
  <c r="U36" i="19" s="1"/>
  <c r="M61" i="19"/>
  <c r="P61" i="19" s="1"/>
  <c r="T28" i="19"/>
  <c r="U28" i="19" s="1"/>
  <c r="F59" i="19"/>
  <c r="I59" i="19" s="1"/>
  <c r="T7" i="19"/>
  <c r="U7" i="19" s="1"/>
  <c r="T54" i="19"/>
  <c r="U54" i="19" s="1"/>
  <c r="T12" i="19"/>
  <c r="U12" i="19" s="1"/>
  <c r="F34" i="19"/>
  <c r="G34" i="19" s="1"/>
  <c r="F44" i="19"/>
  <c r="G44" i="19" s="1"/>
  <c r="F24" i="19"/>
  <c r="G24" i="19" s="1"/>
  <c r="T16" i="19"/>
  <c r="W16" i="19" s="1"/>
  <c r="F42" i="19"/>
  <c r="G42" i="19" s="1"/>
  <c r="T60" i="19"/>
  <c r="W60" i="19" s="1"/>
  <c r="T23" i="19"/>
  <c r="W23" i="19" s="1"/>
  <c r="F20" i="19"/>
  <c r="I20" i="19" s="1"/>
  <c r="T51" i="19"/>
  <c r="U51" i="19" s="1"/>
  <c r="T20" i="19"/>
  <c r="W20" i="19" s="1"/>
  <c r="F12" i="19"/>
  <c r="G12" i="19" s="1"/>
  <c r="T62" i="19"/>
  <c r="W62" i="19" s="1"/>
  <c r="T38" i="19"/>
  <c r="U38" i="19" s="1"/>
  <c r="T56" i="19"/>
  <c r="W56" i="19" s="1"/>
  <c r="F53" i="19"/>
  <c r="G53" i="19" s="1"/>
  <c r="T40" i="19"/>
  <c r="U40" i="19" s="1"/>
  <c r="T50" i="19"/>
  <c r="W50" i="19" s="1"/>
  <c r="F55" i="19"/>
  <c r="G55" i="19" s="1"/>
  <c r="F41" i="19"/>
  <c r="I41" i="19" s="1"/>
  <c r="F57" i="19"/>
  <c r="I57" i="19" s="1"/>
  <c r="F48" i="19"/>
  <c r="G48" i="19" s="1"/>
  <c r="F62" i="19"/>
  <c r="I62" i="19" s="1"/>
  <c r="T46" i="19"/>
  <c r="W46" i="19" s="1"/>
  <c r="F58" i="19"/>
  <c r="I58" i="19" s="1"/>
  <c r="F30" i="19"/>
  <c r="I30" i="19" s="1"/>
  <c r="F49" i="19"/>
  <c r="G49" i="19" s="1"/>
  <c r="F61" i="19"/>
  <c r="I61" i="19" s="1"/>
  <c r="F51" i="19"/>
  <c r="G51" i="19" s="1"/>
  <c r="M62" i="19"/>
  <c r="P62" i="19" s="1"/>
  <c r="M60" i="19"/>
  <c r="P60" i="19" s="1"/>
  <c r="F60" i="19"/>
  <c r="I60" i="19" s="1"/>
  <c r="F18" i="19"/>
  <c r="G18" i="19" s="1"/>
  <c r="F31" i="19"/>
  <c r="G31" i="19" s="1"/>
  <c r="F33" i="19"/>
  <c r="G33" i="19" s="1"/>
  <c r="AH51" i="18"/>
  <c r="AI51" i="18" s="1"/>
  <c r="F25" i="18"/>
  <c r="G25" i="18" s="1"/>
  <c r="AA39" i="18"/>
  <c r="AD39" i="18" s="1"/>
  <c r="F48" i="18"/>
  <c r="G48" i="18" s="1"/>
  <c r="F54" i="18"/>
  <c r="G54" i="18" s="1"/>
  <c r="AA27" i="18"/>
  <c r="AB27" i="18" s="1"/>
  <c r="F26" i="18"/>
  <c r="G26" i="18" s="1"/>
  <c r="F9" i="18"/>
  <c r="G9" i="18" s="1"/>
  <c r="AA29" i="18"/>
  <c r="AB29" i="18" s="1"/>
  <c r="F35" i="18"/>
  <c r="I35" i="18" s="1"/>
  <c r="F32" i="18"/>
  <c r="G32" i="18" s="1"/>
  <c r="AA55" i="18"/>
  <c r="AB55" i="18" s="1"/>
  <c r="F31" i="18"/>
  <c r="G31" i="18" s="1"/>
  <c r="AA38" i="18"/>
  <c r="AB38" i="18" s="1"/>
  <c r="F46" i="18"/>
  <c r="I46" i="18" s="1"/>
  <c r="AA14" i="18"/>
  <c r="AD14" i="18" s="1"/>
  <c r="AA12" i="18"/>
  <c r="AB12" i="18" s="1"/>
  <c r="AO51" i="18"/>
  <c r="AP51" i="18" s="1"/>
  <c r="AV47" i="18"/>
  <c r="AW47" i="18" s="1"/>
  <c r="BJ54" i="18"/>
  <c r="BK54" i="18" s="1"/>
  <c r="AV55" i="18"/>
  <c r="AW55" i="18" s="1"/>
  <c r="BJ46" i="18"/>
  <c r="BM46" i="18" s="1"/>
  <c r="T57" i="18"/>
  <c r="W57" i="18" s="1"/>
  <c r="AH47" i="18"/>
  <c r="AI47" i="18" s="1"/>
  <c r="AH46" i="18"/>
  <c r="AK46" i="18" s="1"/>
  <c r="BJ53" i="18"/>
  <c r="BK53" i="18" s="1"/>
  <c r="BJ58" i="18"/>
  <c r="BM58" i="18" s="1"/>
  <c r="BC46" i="18"/>
  <c r="BF46" i="18" s="1"/>
  <c r="AH48" i="18"/>
  <c r="AI48" i="18" s="1"/>
  <c r="M31" i="18"/>
  <c r="N31" i="18" s="1"/>
  <c r="BJ47" i="18"/>
  <c r="BK47" i="18" s="1"/>
  <c r="AH62" i="18"/>
  <c r="AK62" i="18" s="1"/>
  <c r="BJ55" i="18"/>
  <c r="BK55" i="18" s="1"/>
  <c r="BJ56" i="18"/>
  <c r="BM56" i="18" s="1"/>
  <c r="AV54" i="18"/>
  <c r="AW54" i="18" s="1"/>
  <c r="AH49" i="18"/>
  <c r="AI49" i="18" s="1"/>
  <c r="BJ44" i="18"/>
  <c r="BK44" i="18" s="1"/>
  <c r="AV45" i="18"/>
  <c r="AW45" i="18" s="1"/>
  <c r="BJ49" i="18"/>
  <c r="BK49" i="18" s="1"/>
  <c r="AH54" i="18"/>
  <c r="AI54" i="18" s="1"/>
  <c r="T53" i="18"/>
  <c r="U53" i="18" s="1"/>
  <c r="T45" i="18"/>
  <c r="U45" i="18" s="1"/>
  <c r="BQ57" i="18"/>
  <c r="BT57" i="18" s="1"/>
  <c r="AH43" i="18"/>
  <c r="AI43" i="18" s="1"/>
  <c r="BC47" i="18"/>
  <c r="BD47" i="18" s="1"/>
  <c r="AA18" i="18"/>
  <c r="AB18" i="18" s="1"/>
  <c r="AV43" i="18"/>
  <c r="AW43" i="18" s="1"/>
  <c r="AA54" i="18"/>
  <c r="AB54" i="18" s="1"/>
  <c r="AV52" i="18"/>
  <c r="AY52" i="18" s="1"/>
  <c r="BJ61" i="18"/>
  <c r="BM61" i="18" s="1"/>
  <c r="BC62" i="18"/>
  <c r="BF62" i="18" s="1"/>
  <c r="M61" i="18"/>
  <c r="P61" i="18" s="1"/>
  <c r="AH59" i="18"/>
  <c r="AK59" i="18" s="1"/>
  <c r="AA62" i="18"/>
  <c r="AD62" i="18" s="1"/>
  <c r="F61" i="18"/>
  <c r="I61" i="18" s="1"/>
  <c r="F57" i="18"/>
  <c r="I57" i="18" s="1"/>
  <c r="F60" i="18"/>
  <c r="I60" i="18" s="1"/>
  <c r="AH60" i="18"/>
  <c r="AK60" i="18" s="1"/>
  <c r="AO62" i="18"/>
  <c r="AR62" i="18" s="1"/>
  <c r="AO61" i="18"/>
  <c r="AR61" i="18" s="1"/>
  <c r="M62" i="18"/>
  <c r="P62" i="18" s="1"/>
  <c r="BC60" i="18"/>
  <c r="BF60" i="18" s="1"/>
  <c r="M57" i="18"/>
  <c r="P57" i="18" s="1"/>
  <c r="AA58" i="18"/>
  <c r="AD58" i="18" s="1"/>
  <c r="BC58" i="18"/>
  <c r="BF58" i="18" s="1"/>
  <c r="T61" i="18"/>
  <c r="W61" i="18" s="1"/>
  <c r="F62" i="18"/>
  <c r="I62" i="18" s="1"/>
  <c r="AO60" i="18"/>
  <c r="AR60" i="18" s="1"/>
  <c r="T59" i="18"/>
  <c r="W59" i="18" s="1"/>
  <c r="BJ59" i="18"/>
  <c r="BM59" i="18" s="1"/>
  <c r="BQ62" i="18"/>
  <c r="BT62" i="18" s="1"/>
  <c r="BQ60" i="18"/>
  <c r="BT60" i="18" s="1"/>
  <c r="AA60" i="18"/>
  <c r="AD60" i="18" s="1"/>
  <c r="AH18" i="18"/>
  <c r="AI18" i="18" s="1"/>
  <c r="BQ61" i="18"/>
  <c r="BT61" i="18" s="1"/>
  <c r="T60" i="18"/>
  <c r="W60" i="18" s="1"/>
  <c r="AA61" i="18"/>
  <c r="AD61" i="18" s="1"/>
  <c r="M60" i="18"/>
  <c r="P60" i="18" s="1"/>
  <c r="AV60" i="18"/>
  <c r="AY60" i="18" s="1"/>
  <c r="F59" i="18"/>
  <c r="I59" i="18" s="1"/>
  <c r="F55" i="18"/>
  <c r="G55" i="18" s="1"/>
  <c r="F58" i="18"/>
  <c r="I58" i="18" s="1"/>
  <c r="BC56" i="18"/>
  <c r="BF56" i="18" s="1"/>
  <c r="BC57" i="18"/>
  <c r="BF57" i="18" s="1"/>
  <c r="AV59" i="18"/>
  <c r="AY59" i="18" s="1"/>
  <c r="F39" i="17"/>
  <c r="I39" i="17" s="1"/>
  <c r="F22" i="17"/>
  <c r="G22" i="17" s="1"/>
  <c r="F46" i="17"/>
  <c r="I46" i="17" s="1"/>
  <c r="BC13" i="17"/>
  <c r="BF13" i="17" s="1"/>
  <c r="BC32" i="17"/>
  <c r="BF32" i="17" s="1"/>
  <c r="F10" i="17"/>
  <c r="G10" i="17" s="1"/>
  <c r="BC40" i="17"/>
  <c r="BD40" i="17" s="1"/>
  <c r="BC17" i="17"/>
  <c r="BF17" i="17" s="1"/>
  <c r="BC47" i="17"/>
  <c r="BD47" i="17" s="1"/>
  <c r="F56" i="17"/>
  <c r="G56" i="17" s="1"/>
  <c r="BC16" i="17"/>
  <c r="BD16" i="17" s="1"/>
  <c r="F24" i="17"/>
  <c r="G24" i="17" s="1"/>
  <c r="AO60" i="17"/>
  <c r="AR60" i="17" s="1"/>
  <c r="F42" i="17"/>
  <c r="G42" i="17" s="1"/>
  <c r="BC39" i="17"/>
  <c r="BF39" i="17" s="1"/>
  <c r="BC10" i="17"/>
  <c r="BD10" i="17" s="1"/>
  <c r="F30" i="17"/>
  <c r="G30" i="17" s="1"/>
  <c r="F25" i="17"/>
  <c r="G25" i="17" s="1"/>
  <c r="F40" i="17"/>
  <c r="G40" i="17" s="1"/>
  <c r="F27" i="17"/>
  <c r="G27" i="17" s="1"/>
  <c r="F8" i="17"/>
  <c r="I8" i="17" s="1"/>
  <c r="BC45" i="17"/>
  <c r="BD45" i="17" s="1"/>
  <c r="F6" i="17"/>
  <c r="F11" i="17"/>
  <c r="G11" i="17" s="1"/>
  <c r="AA56" i="17"/>
  <c r="AB56" i="17" s="1"/>
  <c r="AA45" i="17"/>
  <c r="AB45" i="17" s="1"/>
  <c r="AA54" i="17"/>
  <c r="AB54" i="17" s="1"/>
  <c r="AA42" i="17"/>
  <c r="AB42" i="17" s="1"/>
  <c r="BC46" i="17"/>
  <c r="BF46" i="17" s="1"/>
  <c r="F53" i="17"/>
  <c r="G53" i="17" s="1"/>
  <c r="AA39" i="17"/>
  <c r="AD39" i="17" s="1"/>
  <c r="AA57" i="17"/>
  <c r="AD57" i="17" s="1"/>
  <c r="AA59" i="17"/>
  <c r="AB59" i="17" s="1"/>
  <c r="F62" i="17"/>
  <c r="G62" i="17" s="1"/>
  <c r="AO39" i="17"/>
  <c r="AR39" i="17" s="1"/>
  <c r="AO38" i="17"/>
  <c r="AP38" i="17" s="1"/>
  <c r="AA44" i="17"/>
  <c r="AB44" i="17" s="1"/>
  <c r="F61" i="17"/>
  <c r="I61" i="17" s="1"/>
  <c r="AA49" i="17"/>
  <c r="AB49" i="17" s="1"/>
  <c r="AO56" i="17"/>
  <c r="AP56" i="17" s="1"/>
  <c r="F50" i="17"/>
  <c r="G50" i="17" s="1"/>
  <c r="BC48" i="17"/>
  <c r="BD48" i="17" s="1"/>
  <c r="AA52" i="17"/>
  <c r="AB52" i="17" s="1"/>
  <c r="BC49" i="17"/>
  <c r="BD49" i="17" s="1"/>
  <c r="F47" i="17"/>
  <c r="G47" i="17" s="1"/>
  <c r="AA55" i="17"/>
  <c r="AB55" i="17" s="1"/>
  <c r="AO57" i="17"/>
  <c r="AR57" i="17" s="1"/>
  <c r="AV60" i="17"/>
  <c r="AY60" i="17" s="1"/>
  <c r="AO62" i="17"/>
  <c r="AP62" i="17" s="1"/>
  <c r="AV62" i="17"/>
  <c r="AW62" i="17" s="1"/>
  <c r="BC57" i="17"/>
  <c r="BF57" i="17" s="1"/>
  <c r="M58" i="17"/>
  <c r="N58" i="17" s="1"/>
  <c r="BC18" i="17"/>
  <c r="BD18" i="17" s="1"/>
  <c r="F18" i="17"/>
  <c r="G18" i="17" s="1"/>
  <c r="BC60" i="17"/>
  <c r="BF60" i="17" s="1"/>
  <c r="BC31" i="17"/>
  <c r="BD31" i="17" s="1"/>
  <c r="T62" i="17"/>
  <c r="U62" i="17" s="1"/>
  <c r="BC61" i="17"/>
  <c r="BF61" i="17" s="1"/>
  <c r="M61" i="17"/>
  <c r="P61" i="17" s="1"/>
  <c r="M62" i="17"/>
  <c r="N62" i="17" s="1"/>
  <c r="M60" i="17"/>
  <c r="P60" i="17" s="1"/>
  <c r="BC56" i="17"/>
  <c r="BD56" i="17" s="1"/>
  <c r="AA60" i="17"/>
  <c r="AD60" i="17" s="1"/>
  <c r="BC59" i="17"/>
  <c r="BD59" i="17" s="1"/>
  <c r="BC58" i="17"/>
  <c r="BD58" i="17" s="1"/>
  <c r="BC55" i="17"/>
  <c r="BD55" i="17" s="1"/>
  <c r="M57" i="17"/>
  <c r="P57" i="17" s="1"/>
  <c r="BC62" i="17"/>
  <c r="BD62" i="17" s="1"/>
  <c r="M55" i="17"/>
  <c r="N55" i="17" s="1"/>
  <c r="AO61" i="17"/>
  <c r="AR61" i="17" s="1"/>
  <c r="T61" i="17"/>
  <c r="W61" i="17" s="1"/>
  <c r="M27" i="16"/>
  <c r="N27" i="16" s="1"/>
  <c r="M46" i="16"/>
  <c r="P46" i="16" s="1"/>
  <c r="M24" i="16"/>
  <c r="N24" i="16" s="1"/>
  <c r="M12" i="16"/>
  <c r="N12" i="16" s="1"/>
  <c r="M13" i="16"/>
  <c r="P13" i="16" s="1"/>
  <c r="M34" i="16"/>
  <c r="N34" i="16" s="1"/>
  <c r="M44" i="16"/>
  <c r="N44" i="16" s="1"/>
  <c r="M57" i="16"/>
  <c r="P57" i="16" s="1"/>
  <c r="M31" i="16"/>
  <c r="N31" i="16" s="1"/>
  <c r="M18" i="16"/>
  <c r="N18" i="16" s="1"/>
  <c r="M61" i="16"/>
  <c r="P61" i="16" s="1"/>
  <c r="M59" i="16"/>
  <c r="P59" i="16" s="1"/>
  <c r="M62" i="16"/>
  <c r="P62" i="16" s="1"/>
  <c r="M60" i="16"/>
  <c r="P60" i="16" s="1"/>
  <c r="M58" i="16"/>
  <c r="N58" i="16" s="1"/>
  <c r="M33" i="16"/>
  <c r="N33" i="16" s="1"/>
  <c r="AA45" i="15"/>
  <c r="AB45" i="15" s="1"/>
  <c r="AA54" i="15"/>
  <c r="AB54" i="15" s="1"/>
  <c r="M43" i="15"/>
  <c r="N43" i="15" s="1"/>
  <c r="T18" i="15"/>
  <c r="U18" i="15" s="1"/>
  <c r="M25" i="15"/>
  <c r="P25" i="15" s="1"/>
  <c r="AA49" i="15"/>
  <c r="AB49" i="15" s="1"/>
  <c r="AA18" i="15"/>
  <c r="AB18" i="15" s="1"/>
  <c r="T58" i="15"/>
  <c r="W58" i="15" s="1"/>
  <c r="M20" i="15"/>
  <c r="P20" i="15" s="1"/>
  <c r="M28" i="15"/>
  <c r="N28" i="15" s="1"/>
  <c r="M8" i="15"/>
  <c r="P8" i="15" s="1"/>
  <c r="T36" i="15"/>
  <c r="U36" i="15" s="1"/>
  <c r="M48" i="15"/>
  <c r="N48" i="15" s="1"/>
  <c r="AA10" i="15"/>
  <c r="AB10" i="15" s="1"/>
  <c r="T24" i="15"/>
  <c r="U24" i="15" s="1"/>
  <c r="M6" i="15"/>
  <c r="P6" i="15" s="1"/>
  <c r="M27" i="15"/>
  <c r="N27" i="15" s="1"/>
  <c r="M15" i="15"/>
  <c r="P15" i="15" s="1"/>
  <c r="T10" i="15"/>
  <c r="U10" i="15" s="1"/>
  <c r="AA33" i="15"/>
  <c r="AB33" i="15" s="1"/>
  <c r="T47" i="15"/>
  <c r="U47" i="15" s="1"/>
  <c r="M47" i="15"/>
  <c r="N47" i="15" s="1"/>
  <c r="M53" i="15"/>
  <c r="N53" i="15" s="1"/>
  <c r="M52" i="15"/>
  <c r="P52" i="15" s="1"/>
  <c r="AA57" i="15"/>
  <c r="AD57" i="15" s="1"/>
  <c r="T56" i="15"/>
  <c r="W56" i="15" s="1"/>
  <c r="T37" i="15"/>
  <c r="U37" i="15" s="1"/>
  <c r="F31" i="15"/>
  <c r="G31" i="15" s="1"/>
  <c r="T35" i="15"/>
  <c r="W35" i="15" s="1"/>
  <c r="M45" i="15"/>
  <c r="N45" i="15" s="1"/>
  <c r="AA46" i="15"/>
  <c r="AD46" i="15" s="1"/>
  <c r="AA59" i="15"/>
  <c r="AD59" i="15" s="1"/>
  <c r="AA17" i="15"/>
  <c r="AD17" i="15" s="1"/>
  <c r="T28" i="15"/>
  <c r="U28" i="15" s="1"/>
  <c r="T42" i="15"/>
  <c r="U42" i="15" s="1"/>
  <c r="M17" i="15"/>
  <c r="P17" i="15" s="1"/>
  <c r="AA38" i="15"/>
  <c r="AB38" i="15" s="1"/>
  <c r="AA16" i="15"/>
  <c r="AD16" i="15" s="1"/>
  <c r="AA8" i="15"/>
  <c r="AD8" i="15" s="1"/>
  <c r="T38" i="15"/>
  <c r="U38" i="15" s="1"/>
  <c r="AA39" i="15"/>
  <c r="AD39" i="15" s="1"/>
  <c r="AA52" i="15"/>
  <c r="AD52" i="15" s="1"/>
  <c r="AA30" i="15"/>
  <c r="AD30" i="15" s="1"/>
  <c r="M44" i="15"/>
  <c r="N44" i="15" s="1"/>
  <c r="AA23" i="15"/>
  <c r="AD23" i="15" s="1"/>
  <c r="M32" i="15"/>
  <c r="P32" i="15" s="1"/>
  <c r="T26" i="15"/>
  <c r="U26" i="15" s="1"/>
  <c r="T11" i="15"/>
  <c r="U11" i="15" s="1"/>
  <c r="AA35" i="15"/>
  <c r="AD35" i="15" s="1"/>
  <c r="M49" i="15"/>
  <c r="N49" i="15" s="1"/>
  <c r="M37" i="15"/>
  <c r="N37" i="15" s="1"/>
  <c r="AA43" i="15"/>
  <c r="AB43" i="15" s="1"/>
  <c r="AA11" i="15"/>
  <c r="AB11" i="15" s="1"/>
  <c r="AA9" i="15"/>
  <c r="AB9" i="15" s="1"/>
  <c r="T51" i="15"/>
  <c r="U51" i="15" s="1"/>
  <c r="AA56" i="15"/>
  <c r="AD56" i="15" s="1"/>
  <c r="M14" i="15"/>
  <c r="P14" i="15" s="1"/>
  <c r="T46" i="15"/>
  <c r="W46" i="15" s="1"/>
  <c r="M22" i="15"/>
  <c r="N22" i="15" s="1"/>
  <c r="T9" i="15"/>
  <c r="U9" i="15" s="1"/>
  <c r="T53" i="15"/>
  <c r="U53" i="15" s="1"/>
  <c r="AA40" i="15"/>
  <c r="AD40" i="15" s="1"/>
  <c r="T25" i="15"/>
  <c r="W25" i="15" s="1"/>
  <c r="AA48" i="15"/>
  <c r="AB48" i="15" s="1"/>
  <c r="AA26" i="15"/>
  <c r="AB26" i="15" s="1"/>
  <c r="M38" i="15"/>
  <c r="N38" i="15" s="1"/>
  <c r="AA53" i="15"/>
  <c r="AB53" i="15" s="1"/>
  <c r="F61" i="15"/>
  <c r="I61" i="15" s="1"/>
  <c r="M61" i="15"/>
  <c r="P61" i="15" s="1"/>
  <c r="T60" i="15"/>
  <c r="W60" i="15" s="1"/>
  <c r="AA61" i="15"/>
  <c r="AD61" i="15" s="1"/>
  <c r="T61" i="15"/>
  <c r="W61" i="15" s="1"/>
  <c r="F60" i="15"/>
  <c r="I60" i="15" s="1"/>
  <c r="T62" i="15"/>
  <c r="W62" i="15" s="1"/>
  <c r="F62" i="15"/>
  <c r="I62" i="15" s="1"/>
  <c r="AA62" i="15"/>
  <c r="AD62" i="15" s="1"/>
  <c r="I18" i="14"/>
  <c r="G51" i="14"/>
  <c r="H46" i="14"/>
  <c r="H49" i="14"/>
  <c r="I49" i="14" s="1"/>
  <c r="H50" i="14"/>
  <c r="I50" i="14" s="1"/>
  <c r="H44" i="14"/>
  <c r="I44" i="14" s="1"/>
  <c r="I42" i="14"/>
  <c r="G45" i="14"/>
  <c r="H40" i="14"/>
  <c r="I40" i="14" s="1"/>
  <c r="H38" i="14"/>
  <c r="H41" i="14" s="1"/>
  <c r="G41" i="14"/>
  <c r="I35" i="14"/>
  <c r="J35" i="14" s="1"/>
  <c r="K35" i="14" s="1"/>
  <c r="H34" i="14"/>
  <c r="J32" i="14" s="1"/>
  <c r="K32" i="14" s="1"/>
  <c r="H27" i="14"/>
  <c r="I27" i="14" s="1"/>
  <c r="H28" i="14"/>
  <c r="I28" i="14" s="1"/>
  <c r="H21" i="14"/>
  <c r="I21" i="14" s="1"/>
  <c r="H22" i="14"/>
  <c r="I22" i="14" s="1"/>
  <c r="H26" i="14"/>
  <c r="I26" i="14" s="1"/>
  <c r="H29" i="14"/>
  <c r="I29" i="14" s="1"/>
  <c r="G30" i="14"/>
  <c r="H20" i="14"/>
  <c r="I20" i="14" s="1"/>
  <c r="H23" i="14"/>
  <c r="I23" i="14" s="1"/>
  <c r="H24" i="14"/>
  <c r="I24" i="14"/>
  <c r="H15" i="14"/>
  <c r="I15" i="14" s="1"/>
  <c r="H12" i="14"/>
  <c r="I12" i="14" s="1"/>
  <c r="H14" i="14"/>
  <c r="I14" i="14" s="1"/>
  <c r="H16" i="14"/>
  <c r="I16" i="14" s="1"/>
  <c r="H13" i="14"/>
  <c r="I13" i="14"/>
  <c r="G19" i="14"/>
  <c r="I11" i="14"/>
  <c r="H8" i="14"/>
  <c r="H10" i="14" s="1"/>
  <c r="G10" i="14"/>
  <c r="H3" i="14"/>
  <c r="I3" i="14" s="1"/>
  <c r="H5" i="14"/>
  <c r="I5" i="14" s="1"/>
  <c r="G7" i="14"/>
  <c r="H2" i="14"/>
  <c r="H4" i="14"/>
  <c r="I4" i="14" s="1"/>
  <c r="CD20" i="18" l="1"/>
  <c r="CC20" i="18"/>
  <c r="CA20" i="18"/>
  <c r="CB20" i="18" s="1"/>
  <c r="CC7" i="18"/>
  <c r="CA7" i="18"/>
  <c r="CB7" i="18" s="1"/>
  <c r="CD7" i="18"/>
  <c r="BX63" i="18"/>
  <c r="CC5" i="18"/>
  <c r="CA5" i="18"/>
  <c r="CB5" i="18" s="1"/>
  <c r="CD5" i="18"/>
  <c r="CA32" i="18"/>
  <c r="CB32" i="18" s="1"/>
  <c r="CD32" i="18"/>
  <c r="CC32" i="18"/>
  <c r="CC10" i="18"/>
  <c r="CA10" i="18"/>
  <c r="CB10" i="18" s="1"/>
  <c r="CD10" i="18"/>
  <c r="CC62" i="18"/>
  <c r="CA62" i="18"/>
  <c r="CB62" i="18" s="1"/>
  <c r="CD62" i="18"/>
  <c r="CD21" i="18"/>
  <c r="CC21" i="18"/>
  <c r="CA21" i="18"/>
  <c r="CB21" i="18" s="1"/>
  <c r="CA16" i="18"/>
  <c r="CB16" i="18" s="1"/>
  <c r="CD16" i="18"/>
  <c r="CC16" i="18"/>
  <c r="CD24" i="18"/>
  <c r="CC24" i="18"/>
  <c r="CA24" i="18"/>
  <c r="CB24" i="18" s="1"/>
  <c r="CA48" i="18"/>
  <c r="CB48" i="18" s="1"/>
  <c r="CD48" i="18"/>
  <c r="CC48" i="18"/>
  <c r="CA47" i="18"/>
  <c r="CB47" i="18" s="1"/>
  <c r="CD47" i="18"/>
  <c r="CC47" i="18"/>
  <c r="CA17" i="18"/>
  <c r="CB17" i="18" s="1"/>
  <c r="CD17" i="18"/>
  <c r="CC17" i="18"/>
  <c r="CC11" i="18"/>
  <c r="CA11" i="18"/>
  <c r="CB11" i="18" s="1"/>
  <c r="CD11" i="18"/>
  <c r="CC37" i="18"/>
  <c r="CA37" i="18"/>
  <c r="CB37" i="18" s="1"/>
  <c r="CD37" i="18"/>
  <c r="CA23" i="18"/>
  <c r="CB23" i="18" s="1"/>
  <c r="CC23" i="18"/>
  <c r="CD23" i="18"/>
  <c r="CC14" i="18"/>
  <c r="CA14" i="18"/>
  <c r="CB14" i="18" s="1"/>
  <c r="CD14" i="18"/>
  <c r="CD53" i="18"/>
  <c r="CC53" i="18"/>
  <c r="CA53" i="18"/>
  <c r="CB53" i="18" s="1"/>
  <c r="CA56" i="18"/>
  <c r="CB56" i="18" s="1"/>
  <c r="CC56" i="18"/>
  <c r="CD56" i="18"/>
  <c r="CC41" i="18"/>
  <c r="CD41" i="18"/>
  <c r="CA41" i="18"/>
  <c r="CB41" i="18" s="1"/>
  <c r="CD52" i="18"/>
  <c r="CA52" i="18"/>
  <c r="CB52" i="18" s="1"/>
  <c r="CC52" i="18"/>
  <c r="CA8" i="18"/>
  <c r="CB8" i="18" s="1"/>
  <c r="CD8" i="18"/>
  <c r="CC8" i="18"/>
  <c r="CC22" i="18"/>
  <c r="CA22" i="18"/>
  <c r="CB22" i="18" s="1"/>
  <c r="CD22" i="18"/>
  <c r="CA15" i="18"/>
  <c r="CB15" i="18" s="1"/>
  <c r="CD15" i="18"/>
  <c r="CC15" i="18"/>
  <c r="CA49" i="18"/>
  <c r="CB49" i="18" s="1"/>
  <c r="CD49" i="18"/>
  <c r="CC49" i="18"/>
  <c r="CC6" i="18"/>
  <c r="CA6" i="18"/>
  <c r="CB6" i="18" s="1"/>
  <c r="CD6" i="18"/>
  <c r="CC27" i="18"/>
  <c r="CA27" i="18"/>
  <c r="CB27" i="18" s="1"/>
  <c r="CD27" i="18"/>
  <c r="CC43" i="18"/>
  <c r="CA43" i="18"/>
  <c r="CB43" i="18" s="1"/>
  <c r="CD43" i="18"/>
  <c r="CC45" i="18"/>
  <c r="CA45" i="18"/>
  <c r="CB45" i="18" s="1"/>
  <c r="CD45" i="18"/>
  <c r="CC57" i="18"/>
  <c r="CD57" i="18"/>
  <c r="CA57" i="18"/>
  <c r="CB57" i="18" s="1"/>
  <c r="CC30" i="18"/>
  <c r="CA30" i="18"/>
  <c r="CB30" i="18" s="1"/>
  <c r="CD30" i="18"/>
  <c r="CD25" i="18"/>
  <c r="CC25" i="18"/>
  <c r="CA25" i="18"/>
  <c r="CB25" i="18" s="1"/>
  <c r="CA34" i="18"/>
  <c r="CB34" i="18" s="1"/>
  <c r="CD34" i="18"/>
  <c r="CC34" i="18"/>
  <c r="CC59" i="18"/>
  <c r="CA59" i="18"/>
  <c r="CB59" i="18" s="1"/>
  <c r="CD59" i="18"/>
  <c r="CC46" i="18"/>
  <c r="CA46" i="18"/>
  <c r="CB46" i="18" s="1"/>
  <c r="CD46" i="18"/>
  <c r="CC29" i="18"/>
  <c r="CA29" i="18"/>
  <c r="CB29" i="18" s="1"/>
  <c r="CD29" i="18"/>
  <c r="CC61" i="18"/>
  <c r="CA61" i="18"/>
  <c r="CB61" i="18" s="1"/>
  <c r="CD61" i="18"/>
  <c r="CC26" i="18"/>
  <c r="CA26" i="18"/>
  <c r="CB26" i="18" s="1"/>
  <c r="CD26" i="18"/>
  <c r="CA35" i="18"/>
  <c r="CB35" i="18" s="1"/>
  <c r="CD35" i="18"/>
  <c r="CC35" i="18"/>
  <c r="CC12" i="18"/>
  <c r="CA12" i="18"/>
  <c r="CB12" i="18" s="1"/>
  <c r="CD12" i="18"/>
  <c r="CA19" i="18"/>
  <c r="CB19" i="18" s="1"/>
  <c r="CD19" i="18"/>
  <c r="CC19" i="18"/>
  <c r="CD36" i="18"/>
  <c r="CA36" i="18"/>
  <c r="CB36" i="18" s="1"/>
  <c r="CC36" i="18"/>
  <c r="CA55" i="18"/>
  <c r="CB55" i="18" s="1"/>
  <c r="CC55" i="18"/>
  <c r="CD55" i="18"/>
  <c r="CC28" i="18"/>
  <c r="CA28" i="18"/>
  <c r="CB28" i="18" s="1"/>
  <c r="CD28" i="18"/>
  <c r="CC54" i="18"/>
  <c r="CA54" i="18"/>
  <c r="CB54" i="18" s="1"/>
  <c r="CD54" i="18"/>
  <c r="CC44" i="18"/>
  <c r="CA44" i="18"/>
  <c r="CB44" i="18" s="1"/>
  <c r="CD44" i="18"/>
  <c r="CC42" i="18"/>
  <c r="CA42" i="18"/>
  <c r="CB42" i="18" s="1"/>
  <c r="CD42" i="18"/>
  <c r="CA40" i="18"/>
  <c r="CB40" i="18" s="1"/>
  <c r="CC40" i="18"/>
  <c r="CD40" i="18"/>
  <c r="CD9" i="18"/>
  <c r="CC9" i="18"/>
  <c r="CA9" i="18"/>
  <c r="CB9" i="18" s="1"/>
  <c r="CA50" i="18"/>
  <c r="CB50" i="18" s="1"/>
  <c r="CD50" i="18"/>
  <c r="CC50" i="18"/>
  <c r="CC60" i="18"/>
  <c r="CA60" i="18"/>
  <c r="CB60" i="18" s="1"/>
  <c r="CD60" i="18"/>
  <c r="CA39" i="18"/>
  <c r="CB39" i="18" s="1"/>
  <c r="CC39" i="18"/>
  <c r="CD39" i="18"/>
  <c r="CC58" i="18"/>
  <c r="CA58" i="18"/>
  <c r="CB58" i="18" s="1"/>
  <c r="CD58" i="18"/>
  <c r="CC13" i="18"/>
  <c r="CA13" i="18"/>
  <c r="CB13" i="18" s="1"/>
  <c r="CD13" i="18"/>
  <c r="AB5" i="23"/>
  <c r="U5" i="23"/>
  <c r="H34" i="22"/>
  <c r="I34" i="22" s="1"/>
  <c r="H12" i="22"/>
  <c r="I12" i="22" s="1"/>
  <c r="H47" i="22"/>
  <c r="I47" i="22" s="1"/>
  <c r="H48" i="22"/>
  <c r="I48" i="22" s="1"/>
  <c r="H26" i="22"/>
  <c r="I26" i="22" s="1"/>
  <c r="H50" i="22"/>
  <c r="I50" i="22" s="1"/>
  <c r="H53" i="22"/>
  <c r="I53" i="22" s="1"/>
  <c r="H36" i="22"/>
  <c r="I36" i="22" s="1"/>
  <c r="H49" i="22"/>
  <c r="I49" i="22" s="1"/>
  <c r="H33" i="22"/>
  <c r="I33" i="22" s="1"/>
  <c r="H17" i="22"/>
  <c r="I17" i="22" s="1"/>
  <c r="H18" i="22"/>
  <c r="I18" i="22" s="1"/>
  <c r="H22" i="22"/>
  <c r="I22" i="22" s="1"/>
  <c r="F63" i="22"/>
  <c r="H24" i="22" s="1"/>
  <c r="I24" i="22" s="1"/>
  <c r="H21" i="22"/>
  <c r="I21" i="22" s="1"/>
  <c r="H43" i="22"/>
  <c r="I43" i="22" s="1"/>
  <c r="H55" i="22"/>
  <c r="I55" i="22" s="1"/>
  <c r="H10" i="22"/>
  <c r="I10" i="22" s="1"/>
  <c r="H35" i="22"/>
  <c r="I35" i="22" s="1"/>
  <c r="H38" i="22"/>
  <c r="I38" i="22" s="1"/>
  <c r="H51" i="22"/>
  <c r="I51" i="22" s="1"/>
  <c r="H11" i="22"/>
  <c r="I11" i="22" s="1"/>
  <c r="H45" i="22"/>
  <c r="I45" i="22" s="1"/>
  <c r="V47" i="21"/>
  <c r="W47" i="21" s="1"/>
  <c r="V45" i="21"/>
  <c r="W45" i="21" s="1"/>
  <c r="V10" i="21"/>
  <c r="W10" i="21" s="1"/>
  <c r="V34" i="21"/>
  <c r="W34" i="21" s="1"/>
  <c r="V51" i="21"/>
  <c r="W51" i="21" s="1"/>
  <c r="V29" i="21"/>
  <c r="W29" i="21" s="1"/>
  <c r="V54" i="21"/>
  <c r="W54" i="21" s="1"/>
  <c r="AD6" i="21"/>
  <c r="V37" i="21"/>
  <c r="W37" i="21" s="1"/>
  <c r="V27" i="21"/>
  <c r="W27" i="21" s="1"/>
  <c r="V61" i="21"/>
  <c r="W61" i="21" s="1"/>
  <c r="V8" i="21"/>
  <c r="W8" i="21" s="1"/>
  <c r="T63" i="21"/>
  <c r="V33" i="21" s="1"/>
  <c r="W33" i="21" s="1"/>
  <c r="W5" i="21"/>
  <c r="V36" i="21"/>
  <c r="W36" i="21" s="1"/>
  <c r="V19" i="21"/>
  <c r="W19" i="21" s="1"/>
  <c r="V38" i="21"/>
  <c r="W38" i="21" s="1"/>
  <c r="V22" i="21"/>
  <c r="W22" i="21" s="1"/>
  <c r="V42" i="21"/>
  <c r="W42" i="21" s="1"/>
  <c r="V60" i="21"/>
  <c r="W60" i="21" s="1"/>
  <c r="V35" i="21"/>
  <c r="W35" i="21" s="1"/>
  <c r="V24" i="21"/>
  <c r="W24" i="21" s="1"/>
  <c r="V43" i="21"/>
  <c r="W43" i="21" s="1"/>
  <c r="V49" i="21"/>
  <c r="W49" i="21" s="1"/>
  <c r="V23" i="21"/>
  <c r="W23" i="21" s="1"/>
  <c r="V12" i="21"/>
  <c r="W12" i="21" s="1"/>
  <c r="V9" i="21"/>
  <c r="W9" i="21" s="1"/>
  <c r="V44" i="21"/>
  <c r="W44" i="21" s="1"/>
  <c r="V11" i="21"/>
  <c r="W11" i="21" s="1"/>
  <c r="V28" i="21"/>
  <c r="W28" i="21" s="1"/>
  <c r="V7" i="21"/>
  <c r="W7" i="21" s="1"/>
  <c r="V48" i="21"/>
  <c r="W48" i="21" s="1"/>
  <c r="V62" i="21"/>
  <c r="W62" i="21" s="1"/>
  <c r="V31" i="21"/>
  <c r="W31" i="21" s="1"/>
  <c r="V21" i="21"/>
  <c r="W21" i="21" s="1"/>
  <c r="V52" i="21"/>
  <c r="W52" i="21" s="1"/>
  <c r="V55" i="21"/>
  <c r="W55" i="21" s="1"/>
  <c r="V18" i="21"/>
  <c r="W18" i="21" s="1"/>
  <c r="I57" i="20"/>
  <c r="I62" i="20"/>
  <c r="G55" i="20"/>
  <c r="I58" i="20"/>
  <c r="I61" i="20"/>
  <c r="I60" i="20"/>
  <c r="H54" i="19"/>
  <c r="I54" i="19" s="1"/>
  <c r="H7" i="19"/>
  <c r="I7" i="19" s="1"/>
  <c r="H43" i="19"/>
  <c r="I43" i="19" s="1"/>
  <c r="H29" i="19"/>
  <c r="I29" i="19" s="1"/>
  <c r="H52" i="19"/>
  <c r="I52" i="19" s="1"/>
  <c r="H27" i="19"/>
  <c r="I27" i="19" s="1"/>
  <c r="V26" i="19"/>
  <c r="W26" i="19" s="1"/>
  <c r="H36" i="19"/>
  <c r="I36" i="19" s="1"/>
  <c r="V42" i="19"/>
  <c r="W42" i="19" s="1"/>
  <c r="V47" i="19"/>
  <c r="W47" i="19" s="1"/>
  <c r="H35" i="19"/>
  <c r="I35" i="19" s="1"/>
  <c r="H19" i="19"/>
  <c r="I19" i="19" s="1"/>
  <c r="T63" i="19"/>
  <c r="V43" i="19" s="1"/>
  <c r="W43" i="19" s="1"/>
  <c r="V24" i="19"/>
  <c r="W24" i="19" s="1"/>
  <c r="H37" i="19"/>
  <c r="I37" i="19" s="1"/>
  <c r="H21" i="19"/>
  <c r="I21" i="19" s="1"/>
  <c r="H38" i="19"/>
  <c r="I38" i="19" s="1"/>
  <c r="V34" i="19"/>
  <c r="W34" i="19" s="1"/>
  <c r="H55" i="19"/>
  <c r="I55" i="19" s="1"/>
  <c r="H53" i="19"/>
  <c r="I53" i="19" s="1"/>
  <c r="H24" i="19"/>
  <c r="I24" i="19" s="1"/>
  <c r="H10" i="19"/>
  <c r="I10" i="19" s="1"/>
  <c r="V21" i="19"/>
  <c r="W21" i="19" s="1"/>
  <c r="H28" i="19"/>
  <c r="I28" i="19" s="1"/>
  <c r="H49" i="19"/>
  <c r="I49" i="19" s="1"/>
  <c r="H44" i="19"/>
  <c r="I44" i="19" s="1"/>
  <c r="V19" i="19"/>
  <c r="W19" i="19" s="1"/>
  <c r="V55" i="19"/>
  <c r="W55" i="19" s="1"/>
  <c r="V48" i="19"/>
  <c r="W48" i="19" s="1"/>
  <c r="H51" i="19"/>
  <c r="I51" i="19" s="1"/>
  <c r="H34" i="19"/>
  <c r="I34" i="19" s="1"/>
  <c r="V29" i="19"/>
  <c r="W29" i="19" s="1"/>
  <c r="V37" i="19"/>
  <c r="W37" i="19" s="1"/>
  <c r="V45" i="19"/>
  <c r="W45" i="19" s="1"/>
  <c r="V36" i="19"/>
  <c r="W36" i="19" s="1"/>
  <c r="V44" i="19"/>
  <c r="W44" i="19" s="1"/>
  <c r="V12" i="19"/>
  <c r="W12" i="19" s="1"/>
  <c r="H45" i="19"/>
  <c r="I45" i="19" s="1"/>
  <c r="V52" i="19"/>
  <c r="W52" i="19" s="1"/>
  <c r="V54" i="19"/>
  <c r="W54" i="19" s="1"/>
  <c r="H33" i="19"/>
  <c r="I33" i="19" s="1"/>
  <c r="V7" i="19"/>
  <c r="W7" i="19" s="1"/>
  <c r="V27" i="19"/>
  <c r="W27" i="19" s="1"/>
  <c r="H40" i="19"/>
  <c r="I40" i="19" s="1"/>
  <c r="V31" i="19"/>
  <c r="W31" i="19" s="1"/>
  <c r="H47" i="19"/>
  <c r="I47" i="19" s="1"/>
  <c r="V49" i="19"/>
  <c r="W49" i="19" s="1"/>
  <c r="F63" i="19"/>
  <c r="H11" i="19" s="1"/>
  <c r="I11" i="19" s="1"/>
  <c r="H31" i="19"/>
  <c r="I31" i="19" s="1"/>
  <c r="H48" i="19"/>
  <c r="I48" i="19" s="1"/>
  <c r="V51" i="19"/>
  <c r="W51" i="19" s="1"/>
  <c r="V33" i="19"/>
  <c r="W33" i="19" s="1"/>
  <c r="V18" i="19"/>
  <c r="W18" i="19" s="1"/>
  <c r="V9" i="19"/>
  <c r="W9" i="19" s="1"/>
  <c r="V10" i="19"/>
  <c r="W10" i="19" s="1"/>
  <c r="V35" i="19"/>
  <c r="W35" i="19" s="1"/>
  <c r="F63" i="18"/>
  <c r="H34" i="18" s="1"/>
  <c r="I34" i="18" s="1"/>
  <c r="H33" i="18"/>
  <c r="I33" i="18" s="1"/>
  <c r="I6" i="17"/>
  <c r="F63" i="17"/>
  <c r="H34" i="17" s="1"/>
  <c r="I34" i="17" s="1"/>
  <c r="BC63" i="17"/>
  <c r="BD5" i="17"/>
  <c r="BE55" i="17" s="1"/>
  <c r="BF55" i="17" s="1"/>
  <c r="H23" i="17"/>
  <c r="I23" i="17" s="1"/>
  <c r="H38" i="17"/>
  <c r="I38" i="17" s="1"/>
  <c r="BE16" i="17"/>
  <c r="BF16" i="17" s="1"/>
  <c r="BE27" i="17"/>
  <c r="BF27" i="17" s="1"/>
  <c r="H12" i="17"/>
  <c r="I12" i="17" s="1"/>
  <c r="H51" i="17"/>
  <c r="I51" i="17" s="1"/>
  <c r="H29" i="17"/>
  <c r="I29" i="17" s="1"/>
  <c r="BE10" i="17"/>
  <c r="BF10" i="17" s="1"/>
  <c r="BE25" i="17"/>
  <c r="BF25" i="17" s="1"/>
  <c r="BE28" i="17"/>
  <c r="BF28" i="17" s="1"/>
  <c r="H26" i="17"/>
  <c r="I26" i="17" s="1"/>
  <c r="AA45" i="23"/>
  <c r="AB45" i="23" s="1"/>
  <c r="T36" i="23"/>
  <c r="U36" i="23" s="1"/>
  <c r="AA6" i="23"/>
  <c r="AD6" i="23" s="1"/>
  <c r="T56" i="23"/>
  <c r="W56" i="23" s="1"/>
  <c r="AA35" i="23"/>
  <c r="AD35" i="23" s="1"/>
  <c r="T9" i="23"/>
  <c r="U9" i="23" s="1"/>
  <c r="F62" i="23"/>
  <c r="I62" i="23" s="1"/>
  <c r="M46" i="22"/>
  <c r="P46" i="22" s="1"/>
  <c r="AA34" i="21"/>
  <c r="AB34" i="21" s="1"/>
  <c r="AA15" i="21"/>
  <c r="AD15" i="21" s="1"/>
  <c r="AA16" i="21"/>
  <c r="AD16" i="21" s="1"/>
  <c r="AA35" i="21"/>
  <c r="AB35" i="21" s="1"/>
  <c r="AA51" i="21"/>
  <c r="AB51" i="21" s="1"/>
  <c r="AA44" i="21"/>
  <c r="AB44" i="21" s="1"/>
  <c r="BJ37" i="18"/>
  <c r="BK37" i="18" s="1"/>
  <c r="BC59" i="18"/>
  <c r="BF59" i="18" s="1"/>
  <c r="AV61" i="18"/>
  <c r="AY61" i="18" s="1"/>
  <c r="BJ45" i="18"/>
  <c r="BK45" i="18" s="1"/>
  <c r="BJ39" i="18"/>
  <c r="BM39" i="18" s="1"/>
  <c r="AH61" i="18"/>
  <c r="AK61" i="18" s="1"/>
  <c r="BU61" i="18" s="1"/>
  <c r="BY61" i="18" s="1"/>
  <c r="BJ51" i="18"/>
  <c r="BK51" i="18" s="1"/>
  <c r="AV51" i="18"/>
  <c r="AW51" i="18" s="1"/>
  <c r="AH56" i="18"/>
  <c r="AK56" i="18" s="1"/>
  <c r="BQ51" i="18"/>
  <c r="BR51" i="18" s="1"/>
  <c r="BJ48" i="18"/>
  <c r="BK48" i="18" s="1"/>
  <c r="BJ42" i="18"/>
  <c r="BK42" i="18" s="1"/>
  <c r="BJ43" i="18"/>
  <c r="BK43" i="18" s="1"/>
  <c r="AH53" i="18"/>
  <c r="AI53" i="18" s="1"/>
  <c r="AO48" i="18"/>
  <c r="AP48" i="18" s="1"/>
  <c r="AA17" i="18"/>
  <c r="AB17" i="18" s="1"/>
  <c r="AA35" i="18"/>
  <c r="AD35" i="18" s="1"/>
  <c r="AA22" i="18"/>
  <c r="AB22" i="18" s="1"/>
  <c r="AA7" i="18"/>
  <c r="AD7" i="18" s="1"/>
  <c r="AA26" i="18"/>
  <c r="AB26" i="18" s="1"/>
  <c r="BJ57" i="18"/>
  <c r="BM57" i="18" s="1"/>
  <c r="AA52" i="18"/>
  <c r="AD52" i="18" s="1"/>
  <c r="AA49" i="18"/>
  <c r="AB49" i="18" s="1"/>
  <c r="AA11" i="18"/>
  <c r="AB11" i="18" s="1"/>
  <c r="AO50" i="18"/>
  <c r="AR50" i="18" s="1"/>
  <c r="AA32" i="18"/>
  <c r="AB32" i="18" s="1"/>
  <c r="BJ41" i="18"/>
  <c r="BM41" i="18" s="1"/>
  <c r="AA10" i="18"/>
  <c r="AB10" i="18" s="1"/>
  <c r="AA6" i="18"/>
  <c r="AB6" i="18" s="1"/>
  <c r="AA41" i="18"/>
  <c r="AD41" i="18" s="1"/>
  <c r="AA36" i="18"/>
  <c r="AB36" i="18" s="1"/>
  <c r="AA44" i="18"/>
  <c r="AB44" i="18" s="1"/>
  <c r="AA8" i="18"/>
  <c r="AD8" i="18" s="1"/>
  <c r="AA24" i="18"/>
  <c r="AB24" i="18" s="1"/>
  <c r="AA59" i="18"/>
  <c r="AD59" i="18" s="1"/>
  <c r="AA23" i="18"/>
  <c r="AD23" i="18" s="1"/>
  <c r="AA15" i="18"/>
  <c r="AD15" i="18" s="1"/>
  <c r="AA30" i="18"/>
  <c r="AD30" i="18" s="1"/>
  <c r="AA45" i="18"/>
  <c r="AB45" i="18" s="1"/>
  <c r="AA31" i="18"/>
  <c r="AB31" i="18" s="1"/>
  <c r="AA47" i="18"/>
  <c r="AB47" i="18" s="1"/>
  <c r="AA9" i="18"/>
  <c r="AB9" i="18" s="1"/>
  <c r="AV58" i="18"/>
  <c r="AY58" i="18" s="1"/>
  <c r="AA25" i="18"/>
  <c r="AB25" i="18" s="1"/>
  <c r="AA40" i="18"/>
  <c r="AB40" i="18" s="1"/>
  <c r="AA16" i="18"/>
  <c r="AD16" i="18" s="1"/>
  <c r="AA50" i="18"/>
  <c r="AD50" i="18" s="1"/>
  <c r="AA21" i="18"/>
  <c r="AB21" i="18" s="1"/>
  <c r="AA5" i="18"/>
  <c r="AO59" i="18"/>
  <c r="AR59" i="18" s="1"/>
  <c r="AA28" i="18"/>
  <c r="AB28" i="18" s="1"/>
  <c r="AA62" i="17"/>
  <c r="AB62" i="17" s="1"/>
  <c r="AO59" i="17"/>
  <c r="AP59" i="17" s="1"/>
  <c r="AO53" i="17"/>
  <c r="AP53" i="17" s="1"/>
  <c r="AA51" i="17"/>
  <c r="AB51" i="17" s="1"/>
  <c r="AA46" i="17"/>
  <c r="AD46" i="17" s="1"/>
  <c r="AA61" i="17"/>
  <c r="AD61" i="17" s="1"/>
  <c r="M40" i="16"/>
  <c r="N40" i="16" s="1"/>
  <c r="M6" i="16"/>
  <c r="N6" i="16" s="1"/>
  <c r="M41" i="16"/>
  <c r="P41" i="16" s="1"/>
  <c r="M26" i="16"/>
  <c r="N26" i="16" s="1"/>
  <c r="M14" i="16"/>
  <c r="N14" i="16" s="1"/>
  <c r="M9" i="16"/>
  <c r="N9" i="16" s="1"/>
  <c r="M16" i="16"/>
  <c r="P16" i="16" s="1"/>
  <c r="M40" i="15"/>
  <c r="P40" i="15" s="1"/>
  <c r="AA29" i="15"/>
  <c r="AB29" i="15" s="1"/>
  <c r="T20" i="15"/>
  <c r="W20" i="15" s="1"/>
  <c r="T30" i="15"/>
  <c r="W30" i="15" s="1"/>
  <c r="M57" i="15"/>
  <c r="P57" i="15" s="1"/>
  <c r="T48" i="15"/>
  <c r="U48" i="15" s="1"/>
  <c r="AA24" i="15"/>
  <c r="AB24" i="15" s="1"/>
  <c r="AA31" i="15"/>
  <c r="AB31" i="15" s="1"/>
  <c r="AA50" i="15"/>
  <c r="AD50" i="15" s="1"/>
  <c r="AA20" i="15"/>
  <c r="AD20" i="15" s="1"/>
  <c r="T16" i="15"/>
  <c r="W16" i="15" s="1"/>
  <c r="M60" i="15"/>
  <c r="P60" i="15" s="1"/>
  <c r="AL60" i="15" s="1"/>
  <c r="AP60" i="15" s="1"/>
  <c r="AV60" i="15" s="1"/>
  <c r="AA32" i="15"/>
  <c r="AD32" i="15" s="1"/>
  <c r="T43" i="15"/>
  <c r="U43" i="15" s="1"/>
  <c r="AA34" i="15"/>
  <c r="AB34" i="15" s="1"/>
  <c r="M7" i="15"/>
  <c r="P7" i="15" s="1"/>
  <c r="T54" i="15"/>
  <c r="U54" i="15" s="1"/>
  <c r="T52" i="15"/>
  <c r="W52" i="15" s="1"/>
  <c r="T23" i="15"/>
  <c r="W23" i="15" s="1"/>
  <c r="AA51" i="15"/>
  <c r="AB51" i="15" s="1"/>
  <c r="T12" i="15"/>
  <c r="U12" i="15" s="1"/>
  <c r="AA37" i="15"/>
  <c r="AB37" i="15" s="1"/>
  <c r="M42" i="15"/>
  <c r="N42" i="15" s="1"/>
  <c r="AA58" i="15"/>
  <c r="AD58" i="15" s="1"/>
  <c r="M59" i="15"/>
  <c r="P59" i="15" s="1"/>
  <c r="T32" i="15"/>
  <c r="W32" i="15" s="1"/>
  <c r="T31" i="15"/>
  <c r="U31" i="15" s="1"/>
  <c r="AA47" i="15"/>
  <c r="AB47" i="15" s="1"/>
  <c r="M9" i="15"/>
  <c r="N9" i="15" s="1"/>
  <c r="F7" i="23"/>
  <c r="I7" i="23" s="1"/>
  <c r="F30" i="23"/>
  <c r="I30" i="23" s="1"/>
  <c r="F38" i="23"/>
  <c r="G38" i="23" s="1"/>
  <c r="F26" i="23"/>
  <c r="G26" i="23" s="1"/>
  <c r="F33" i="23"/>
  <c r="G33" i="23" s="1"/>
  <c r="F12" i="23"/>
  <c r="G12" i="23" s="1"/>
  <c r="F35" i="23"/>
  <c r="I35" i="23" s="1"/>
  <c r="F19" i="23"/>
  <c r="G19" i="23" s="1"/>
  <c r="F34" i="23"/>
  <c r="G34" i="23" s="1"/>
  <c r="F42" i="23"/>
  <c r="G42" i="23" s="1"/>
  <c r="F29" i="23"/>
  <c r="G29" i="23" s="1"/>
  <c r="F55" i="23"/>
  <c r="G55" i="23" s="1"/>
  <c r="F52" i="23"/>
  <c r="I52" i="23" s="1"/>
  <c r="F8" i="23"/>
  <c r="I8" i="23" s="1"/>
  <c r="F36" i="23"/>
  <c r="G36" i="23" s="1"/>
  <c r="F41" i="23"/>
  <c r="I41" i="23" s="1"/>
  <c r="F13" i="23"/>
  <c r="G13" i="23" s="1"/>
  <c r="F53" i="23"/>
  <c r="G53" i="23" s="1"/>
  <c r="F27" i="23"/>
  <c r="G27" i="23" s="1"/>
  <c r="F14" i="23"/>
  <c r="I14" i="23" s="1"/>
  <c r="F20" i="23"/>
  <c r="I20" i="23" s="1"/>
  <c r="F17" i="23"/>
  <c r="I17" i="23" s="1"/>
  <c r="F5" i="23"/>
  <c r="F46" i="23"/>
  <c r="G46" i="23" s="1"/>
  <c r="F9" i="23"/>
  <c r="G9" i="23" s="1"/>
  <c r="F59" i="23"/>
  <c r="I59" i="23" s="1"/>
  <c r="F43" i="23"/>
  <c r="G43" i="23" s="1"/>
  <c r="F24" i="23"/>
  <c r="G24" i="23" s="1"/>
  <c r="F58" i="23"/>
  <c r="I58" i="23" s="1"/>
  <c r="F39" i="23"/>
  <c r="G39" i="23" s="1"/>
  <c r="F37" i="23"/>
  <c r="G37" i="23" s="1"/>
  <c r="F45" i="23"/>
  <c r="G45" i="23" s="1"/>
  <c r="F11" i="23"/>
  <c r="G11" i="23" s="1"/>
  <c r="F54" i="23"/>
  <c r="G54" i="23" s="1"/>
  <c r="F28" i="23"/>
  <c r="G28" i="23" s="1"/>
  <c r="F32" i="23"/>
  <c r="I32" i="23" s="1"/>
  <c r="F57" i="23"/>
  <c r="G57" i="23" s="1"/>
  <c r="F48" i="23"/>
  <c r="G48" i="23" s="1"/>
  <c r="F15" i="23"/>
  <c r="I15" i="23" s="1"/>
  <c r="F47" i="23"/>
  <c r="G47" i="23" s="1"/>
  <c r="F51" i="23"/>
  <c r="G51" i="23" s="1"/>
  <c r="F23" i="23"/>
  <c r="I23" i="23" s="1"/>
  <c r="F18" i="23"/>
  <c r="G18" i="23" s="1"/>
  <c r="F21" i="23"/>
  <c r="G21" i="23" s="1"/>
  <c r="F49" i="23"/>
  <c r="G49" i="23" s="1"/>
  <c r="F44" i="23"/>
  <c r="G44" i="23" s="1"/>
  <c r="F40" i="23"/>
  <c r="I40" i="23" s="1"/>
  <c r="F16" i="23"/>
  <c r="I16" i="23" s="1"/>
  <c r="F56" i="23"/>
  <c r="I56" i="23" s="1"/>
  <c r="F25" i="23"/>
  <c r="G25" i="23" s="1"/>
  <c r="F50" i="23"/>
  <c r="I50" i="23" s="1"/>
  <c r="F22" i="23"/>
  <c r="G22" i="23" s="1"/>
  <c r="F6" i="23"/>
  <c r="I6" i="23" s="1"/>
  <c r="F10" i="23"/>
  <c r="I10" i="23" s="1"/>
  <c r="M31" i="23"/>
  <c r="N31" i="23" s="1"/>
  <c r="M40" i="23"/>
  <c r="P40" i="23" s="1"/>
  <c r="AH25" i="23"/>
  <c r="AI25" i="23" s="1"/>
  <c r="M49" i="23"/>
  <c r="N49" i="23" s="1"/>
  <c r="AH21" i="23"/>
  <c r="AI21" i="23" s="1"/>
  <c r="M52" i="23"/>
  <c r="P52" i="23" s="1"/>
  <c r="AH20" i="23"/>
  <c r="AK20" i="23" s="1"/>
  <c r="AH26" i="23"/>
  <c r="AI26" i="23" s="1"/>
  <c r="M14" i="23"/>
  <c r="P14" i="23" s="1"/>
  <c r="AH52" i="23"/>
  <c r="AK52" i="23" s="1"/>
  <c r="AH30" i="23"/>
  <c r="AK30" i="23" s="1"/>
  <c r="AH58" i="23"/>
  <c r="AK58" i="23" s="1"/>
  <c r="AH59" i="23"/>
  <c r="AK59" i="23" s="1"/>
  <c r="M41" i="23"/>
  <c r="P41" i="23" s="1"/>
  <c r="M51" i="23"/>
  <c r="N51" i="23" s="1"/>
  <c r="M61" i="23"/>
  <c r="P61" i="23" s="1"/>
  <c r="AH11" i="23"/>
  <c r="AI11" i="23" s="1"/>
  <c r="M35" i="23"/>
  <c r="P35" i="23" s="1"/>
  <c r="M19" i="23"/>
  <c r="N19" i="23" s="1"/>
  <c r="AH31" i="23"/>
  <c r="AI31" i="23" s="1"/>
  <c r="M43" i="23"/>
  <c r="N43" i="23" s="1"/>
  <c r="AH29" i="23"/>
  <c r="AI29" i="23" s="1"/>
  <c r="M62" i="23"/>
  <c r="P62" i="23" s="1"/>
  <c r="AH12" i="23"/>
  <c r="AI12" i="23" s="1"/>
  <c r="M15" i="23"/>
  <c r="P15" i="23" s="1"/>
  <c r="AH49" i="23"/>
  <c r="AI49" i="23" s="1"/>
  <c r="AH19" i="23"/>
  <c r="AI19" i="23" s="1"/>
  <c r="M26" i="23"/>
  <c r="N26" i="23" s="1"/>
  <c r="AH15" i="23"/>
  <c r="AK15" i="23" s="1"/>
  <c r="AH18" i="23"/>
  <c r="AI18" i="23" s="1"/>
  <c r="AH14" i="23"/>
  <c r="AK14" i="23" s="1"/>
  <c r="M21" i="23"/>
  <c r="N21" i="23" s="1"/>
  <c r="M47" i="23"/>
  <c r="N47" i="23" s="1"/>
  <c r="AH46" i="23"/>
  <c r="AI46" i="23" s="1"/>
  <c r="M59" i="23"/>
  <c r="P59" i="23" s="1"/>
  <c r="AH22" i="23"/>
  <c r="AI22" i="23" s="1"/>
  <c r="M30" i="23"/>
  <c r="P30" i="23" s="1"/>
  <c r="AH10" i="23"/>
  <c r="AK10" i="23" s="1"/>
  <c r="AH32" i="23"/>
  <c r="AK32" i="23" s="1"/>
  <c r="AH8" i="23"/>
  <c r="AK8" i="23" s="1"/>
  <c r="M46" i="23"/>
  <c r="N46" i="23" s="1"/>
  <c r="AH36" i="23"/>
  <c r="AI36" i="23" s="1"/>
  <c r="AH47" i="23"/>
  <c r="AI47" i="23" s="1"/>
  <c r="M33" i="23"/>
  <c r="N33" i="23" s="1"/>
  <c r="M34" i="23"/>
  <c r="N34" i="23" s="1"/>
  <c r="M44" i="23"/>
  <c r="N44" i="23" s="1"/>
  <c r="M8" i="23"/>
  <c r="P8" i="23" s="1"/>
  <c r="M45" i="23"/>
  <c r="N45" i="23" s="1"/>
  <c r="AH38" i="23"/>
  <c r="AI38" i="23" s="1"/>
  <c r="M13" i="23"/>
  <c r="N13" i="23" s="1"/>
  <c r="M25" i="23"/>
  <c r="N25" i="23" s="1"/>
  <c r="M53" i="23"/>
  <c r="N53" i="23" s="1"/>
  <c r="AH35" i="23"/>
  <c r="AK35" i="23" s="1"/>
  <c r="M50" i="23"/>
  <c r="P50" i="23" s="1"/>
  <c r="M18" i="23"/>
  <c r="N18" i="23" s="1"/>
  <c r="AH48" i="23"/>
  <c r="AI48" i="23" s="1"/>
  <c r="M17" i="23"/>
  <c r="P17" i="23" s="1"/>
  <c r="M28" i="23"/>
  <c r="N28" i="23" s="1"/>
  <c r="AH60" i="23"/>
  <c r="AK60" i="23" s="1"/>
  <c r="AH27" i="23"/>
  <c r="AI27" i="23" s="1"/>
  <c r="M11" i="23"/>
  <c r="N11" i="23" s="1"/>
  <c r="AH5" i="23"/>
  <c r="M32" i="23"/>
  <c r="P32" i="23" s="1"/>
  <c r="AH56" i="23"/>
  <c r="AK56" i="23" s="1"/>
  <c r="M37" i="23"/>
  <c r="N37" i="23" s="1"/>
  <c r="AH23" i="23"/>
  <c r="AK23" i="23" s="1"/>
  <c r="AH9" i="23"/>
  <c r="AI9" i="23" s="1"/>
  <c r="M27" i="23"/>
  <c r="N27" i="23" s="1"/>
  <c r="M55" i="23"/>
  <c r="N55" i="23" s="1"/>
  <c r="M38" i="23"/>
  <c r="N38" i="23" s="1"/>
  <c r="AH13" i="23"/>
  <c r="AI13" i="23" s="1"/>
  <c r="M42" i="23"/>
  <c r="N42" i="23" s="1"/>
  <c r="AH54" i="23"/>
  <c r="AI54" i="23" s="1"/>
  <c r="AH57" i="23"/>
  <c r="AI57" i="23" s="1"/>
  <c r="AH39" i="23"/>
  <c r="AI39" i="23" s="1"/>
  <c r="M20" i="23"/>
  <c r="P20" i="23" s="1"/>
  <c r="M12" i="23"/>
  <c r="N12" i="23" s="1"/>
  <c r="M57" i="23"/>
  <c r="N57" i="23" s="1"/>
  <c r="M10" i="23"/>
  <c r="P10" i="23" s="1"/>
  <c r="AH51" i="23"/>
  <c r="AI51" i="23" s="1"/>
  <c r="AH7" i="23"/>
  <c r="AK7" i="23" s="1"/>
  <c r="AH43" i="23"/>
  <c r="AI43" i="23" s="1"/>
  <c r="M58" i="23"/>
  <c r="P58" i="23" s="1"/>
  <c r="AH53" i="23"/>
  <c r="AI53" i="23" s="1"/>
  <c r="M23" i="23"/>
  <c r="P23" i="23" s="1"/>
  <c r="AH16" i="23"/>
  <c r="AK16" i="23" s="1"/>
  <c r="AH61" i="23"/>
  <c r="AK61" i="23" s="1"/>
  <c r="M5" i="23"/>
  <c r="M39" i="23"/>
  <c r="N39" i="23" s="1"/>
  <c r="M24" i="23"/>
  <c r="N24" i="23" s="1"/>
  <c r="AH6" i="23"/>
  <c r="AK6" i="23" s="1"/>
  <c r="M29" i="23"/>
  <c r="N29" i="23" s="1"/>
  <c r="AH17" i="23"/>
  <c r="AK17" i="23" s="1"/>
  <c r="AH50" i="23"/>
  <c r="AK50" i="23" s="1"/>
  <c r="AH55" i="23"/>
  <c r="AI55" i="23" s="1"/>
  <c r="M9" i="23"/>
  <c r="N9" i="23" s="1"/>
  <c r="AH44" i="23"/>
  <c r="AI44" i="23" s="1"/>
  <c r="M36" i="23"/>
  <c r="N36" i="23" s="1"/>
  <c r="AH62" i="23"/>
  <c r="AK62" i="23" s="1"/>
  <c r="M7" i="23"/>
  <c r="P7" i="23" s="1"/>
  <c r="AH33" i="23"/>
  <c r="AI33" i="23" s="1"/>
  <c r="M56" i="23"/>
  <c r="P56" i="23" s="1"/>
  <c r="AH34" i="23"/>
  <c r="AI34" i="23" s="1"/>
  <c r="AH40" i="23"/>
  <c r="AK40" i="23" s="1"/>
  <c r="M48" i="23"/>
  <c r="N48" i="23" s="1"/>
  <c r="AH42" i="23"/>
  <c r="AI42" i="23" s="1"/>
  <c r="M6" i="23"/>
  <c r="P6" i="23" s="1"/>
  <c r="AH45" i="23"/>
  <c r="AI45" i="23" s="1"/>
  <c r="M16" i="23"/>
  <c r="P16" i="23" s="1"/>
  <c r="M22" i="23"/>
  <c r="N22" i="23" s="1"/>
  <c r="AH41" i="23"/>
  <c r="AK41" i="23" s="1"/>
  <c r="M60" i="23"/>
  <c r="P60" i="23" s="1"/>
  <c r="AH37" i="23"/>
  <c r="AI37" i="23" s="1"/>
  <c r="AH24" i="23"/>
  <c r="AI24" i="23" s="1"/>
  <c r="M54" i="23"/>
  <c r="N54" i="23" s="1"/>
  <c r="AH28" i="23"/>
  <c r="AI28" i="23" s="1"/>
  <c r="M14" i="22"/>
  <c r="P14" i="22" s="1"/>
  <c r="M48" i="22"/>
  <c r="N48" i="22" s="1"/>
  <c r="M16" i="22"/>
  <c r="P16" i="22" s="1"/>
  <c r="M20" i="22"/>
  <c r="P20" i="22" s="1"/>
  <c r="M51" i="22"/>
  <c r="N51" i="22" s="1"/>
  <c r="M45" i="22"/>
  <c r="N45" i="22" s="1"/>
  <c r="M50" i="22"/>
  <c r="N50" i="22" s="1"/>
  <c r="M13" i="22"/>
  <c r="P13" i="22" s="1"/>
  <c r="M49" i="22"/>
  <c r="N49" i="22" s="1"/>
  <c r="M22" i="22"/>
  <c r="N22" i="22" s="1"/>
  <c r="M37" i="22"/>
  <c r="N37" i="22" s="1"/>
  <c r="M21" i="22"/>
  <c r="N21" i="22" s="1"/>
  <c r="M11" i="22"/>
  <c r="N11" i="22" s="1"/>
  <c r="M12" i="22"/>
  <c r="N12" i="22" s="1"/>
  <c r="M7" i="22"/>
  <c r="P7" i="22" s="1"/>
  <c r="M15" i="22"/>
  <c r="P15" i="22" s="1"/>
  <c r="M8" i="22"/>
  <c r="P8" i="22" s="1"/>
  <c r="M44" i="22"/>
  <c r="N44" i="22" s="1"/>
  <c r="M38" i="22"/>
  <c r="N38" i="22" s="1"/>
  <c r="M34" i="22"/>
  <c r="N34" i="22" s="1"/>
  <c r="M56" i="22"/>
  <c r="P56" i="22" s="1"/>
  <c r="M55" i="22"/>
  <c r="N55" i="22" s="1"/>
  <c r="M27" i="22"/>
  <c r="N27" i="22" s="1"/>
  <c r="M26" i="22"/>
  <c r="N26" i="22" s="1"/>
  <c r="M30" i="22"/>
  <c r="P30" i="22" s="1"/>
  <c r="M24" i="22"/>
  <c r="N24" i="22" s="1"/>
  <c r="M35" i="22"/>
  <c r="N35" i="22" s="1"/>
  <c r="M23" i="22"/>
  <c r="P23" i="22" s="1"/>
  <c r="M19" i="22"/>
  <c r="N19" i="22" s="1"/>
  <c r="M25" i="22"/>
  <c r="P25" i="22" s="1"/>
  <c r="M6" i="22"/>
  <c r="P6" i="22" s="1"/>
  <c r="M28" i="22"/>
  <c r="N28" i="22" s="1"/>
  <c r="M53" i="22"/>
  <c r="N53" i="22" s="1"/>
  <c r="M5" i="22"/>
  <c r="M40" i="22"/>
  <c r="P40" i="22" s="1"/>
  <c r="M43" i="22"/>
  <c r="N43" i="22" s="1"/>
  <c r="M54" i="22"/>
  <c r="N54" i="22" s="1"/>
  <c r="M39" i="22"/>
  <c r="P39" i="22" s="1"/>
  <c r="M42" i="22"/>
  <c r="N42" i="22" s="1"/>
  <c r="M29" i="22"/>
  <c r="N29" i="22" s="1"/>
  <c r="M36" i="22"/>
  <c r="N36" i="22" s="1"/>
  <c r="M59" i="22"/>
  <c r="P59" i="22" s="1"/>
  <c r="M17" i="22"/>
  <c r="N17" i="22" s="1"/>
  <c r="M47" i="22"/>
  <c r="N47" i="22" s="1"/>
  <c r="M32" i="22"/>
  <c r="P32" i="22" s="1"/>
  <c r="M10" i="22"/>
  <c r="N10" i="22" s="1"/>
  <c r="M9" i="22"/>
  <c r="N9" i="22" s="1"/>
  <c r="T18" i="22"/>
  <c r="U18" i="22" s="1"/>
  <c r="T24" i="22"/>
  <c r="U24" i="22" s="1"/>
  <c r="T32" i="22"/>
  <c r="W32" i="22" s="1"/>
  <c r="T22" i="22"/>
  <c r="U22" i="22" s="1"/>
  <c r="T5" i="22"/>
  <c r="T17" i="22"/>
  <c r="U17" i="22" s="1"/>
  <c r="T29" i="22"/>
  <c r="U29" i="22" s="1"/>
  <c r="T6" i="22"/>
  <c r="W6" i="22" s="1"/>
  <c r="T55" i="22"/>
  <c r="U55" i="22" s="1"/>
  <c r="T53" i="22"/>
  <c r="U53" i="22" s="1"/>
  <c r="T57" i="22"/>
  <c r="T15" i="22"/>
  <c r="W15" i="22" s="1"/>
  <c r="T54" i="22"/>
  <c r="U54" i="22" s="1"/>
  <c r="T9" i="22"/>
  <c r="U9" i="22" s="1"/>
  <c r="T7" i="22"/>
  <c r="W7" i="22" s="1"/>
  <c r="T12" i="22"/>
  <c r="U12" i="22" s="1"/>
  <c r="T13" i="22"/>
  <c r="W13" i="22" s="1"/>
  <c r="T43" i="22"/>
  <c r="U43" i="22" s="1"/>
  <c r="T47" i="22"/>
  <c r="U47" i="22" s="1"/>
  <c r="T49" i="22"/>
  <c r="U49" i="22" s="1"/>
  <c r="T46" i="22"/>
  <c r="W46" i="22" s="1"/>
  <c r="T16" i="22"/>
  <c r="W16" i="22" s="1"/>
  <c r="T62" i="22"/>
  <c r="T59" i="22"/>
  <c r="W59" i="22" s="1"/>
  <c r="T58" i="22"/>
  <c r="T26" i="22"/>
  <c r="U26" i="22" s="1"/>
  <c r="T37" i="22"/>
  <c r="U37" i="22" s="1"/>
  <c r="T40" i="22"/>
  <c r="W40" i="22" s="1"/>
  <c r="T60" i="22"/>
  <c r="T51" i="22"/>
  <c r="U51" i="22" s="1"/>
  <c r="T41" i="22"/>
  <c r="T8" i="22"/>
  <c r="W8" i="22" s="1"/>
  <c r="T56" i="22"/>
  <c r="W56" i="22" s="1"/>
  <c r="T61" i="22"/>
  <c r="T50" i="22"/>
  <c r="U50" i="22" s="1"/>
  <c r="T27" i="22"/>
  <c r="U27" i="22" s="1"/>
  <c r="T44" i="22"/>
  <c r="U44" i="22" s="1"/>
  <c r="T52" i="22"/>
  <c r="T31" i="22"/>
  <c r="U31" i="22" s="1"/>
  <c r="T42" i="22"/>
  <c r="U42" i="22" s="1"/>
  <c r="T28" i="22"/>
  <c r="U28" i="22" s="1"/>
  <c r="T48" i="22"/>
  <c r="U48" i="22" s="1"/>
  <c r="T33" i="22"/>
  <c r="U33" i="22" s="1"/>
  <c r="T20" i="22"/>
  <c r="W20" i="22" s="1"/>
  <c r="T39" i="22"/>
  <c r="W39" i="22" s="1"/>
  <c r="T35" i="22"/>
  <c r="U35" i="22" s="1"/>
  <c r="T45" i="22"/>
  <c r="U45" i="22" s="1"/>
  <c r="T11" i="22"/>
  <c r="U11" i="22" s="1"/>
  <c r="T36" i="22"/>
  <c r="U36" i="22" s="1"/>
  <c r="T21" i="22"/>
  <c r="U21" i="22" s="1"/>
  <c r="T10" i="22"/>
  <c r="U10" i="22" s="1"/>
  <c r="T19" i="22"/>
  <c r="U19" i="22" s="1"/>
  <c r="T34" i="22"/>
  <c r="U34" i="22" s="1"/>
  <c r="T14" i="22"/>
  <c r="W14" i="22" s="1"/>
  <c r="T25" i="22"/>
  <c r="W25" i="22" s="1"/>
  <c r="T38" i="22"/>
  <c r="U38" i="22" s="1"/>
  <c r="T23" i="22"/>
  <c r="W23" i="22" s="1"/>
  <c r="T30" i="22"/>
  <c r="W30" i="22" s="1"/>
  <c r="M18" i="21"/>
  <c r="N18" i="21" s="1"/>
  <c r="F13" i="21"/>
  <c r="I13" i="21" s="1"/>
  <c r="M20" i="21"/>
  <c r="P20" i="21" s="1"/>
  <c r="M53" i="21"/>
  <c r="N53" i="21" s="1"/>
  <c r="M12" i="21"/>
  <c r="N12" i="21" s="1"/>
  <c r="M30" i="21"/>
  <c r="P30" i="21" s="1"/>
  <c r="F56" i="21"/>
  <c r="I56" i="21" s="1"/>
  <c r="F47" i="21"/>
  <c r="G47" i="21" s="1"/>
  <c r="M42" i="21"/>
  <c r="N42" i="21" s="1"/>
  <c r="M46" i="21"/>
  <c r="P46" i="21" s="1"/>
  <c r="F9" i="21"/>
  <c r="G9" i="21" s="1"/>
  <c r="M22" i="21"/>
  <c r="N22" i="21" s="1"/>
  <c r="F44" i="21"/>
  <c r="G44" i="21" s="1"/>
  <c r="F53" i="21"/>
  <c r="G53" i="21" s="1"/>
  <c r="F7" i="21"/>
  <c r="G7" i="21" s="1"/>
  <c r="M39" i="21"/>
  <c r="P39" i="21" s="1"/>
  <c r="F43" i="21"/>
  <c r="G43" i="21" s="1"/>
  <c r="F30" i="21"/>
  <c r="I30" i="21" s="1"/>
  <c r="F46" i="21"/>
  <c r="I46" i="21" s="1"/>
  <c r="M59" i="21"/>
  <c r="P59" i="21" s="1"/>
  <c r="F20" i="21"/>
  <c r="I20" i="21" s="1"/>
  <c r="M50" i="21"/>
  <c r="P50" i="21" s="1"/>
  <c r="F51" i="21"/>
  <c r="G51" i="21" s="1"/>
  <c r="F49" i="21"/>
  <c r="G49" i="21" s="1"/>
  <c r="M35" i="21"/>
  <c r="N35" i="21" s="1"/>
  <c r="M25" i="21"/>
  <c r="P25" i="21" s="1"/>
  <c r="F34" i="21"/>
  <c r="G34" i="21" s="1"/>
  <c r="M24" i="21"/>
  <c r="N24" i="21" s="1"/>
  <c r="F26" i="21"/>
  <c r="G26" i="21" s="1"/>
  <c r="M27" i="21"/>
  <c r="N27" i="21" s="1"/>
  <c r="F58" i="21"/>
  <c r="I58" i="21" s="1"/>
  <c r="M34" i="21"/>
  <c r="N34" i="21" s="1"/>
  <c r="F62" i="21"/>
  <c r="G62" i="21" s="1"/>
  <c r="M52" i="21"/>
  <c r="N52" i="21" s="1"/>
  <c r="M15" i="21"/>
  <c r="P15" i="21" s="1"/>
  <c r="F35" i="21"/>
  <c r="G35" i="21" s="1"/>
  <c r="F29" i="21"/>
  <c r="G29" i="21" s="1"/>
  <c r="M43" i="21"/>
  <c r="N43" i="21" s="1"/>
  <c r="F36" i="21"/>
  <c r="G36" i="21" s="1"/>
  <c r="M19" i="21"/>
  <c r="N19" i="21" s="1"/>
  <c r="F31" i="21"/>
  <c r="G31" i="21" s="1"/>
  <c r="M7" i="21"/>
  <c r="N7" i="21" s="1"/>
  <c r="F15" i="21"/>
  <c r="I15" i="21" s="1"/>
  <c r="M13" i="21"/>
  <c r="P13" i="21" s="1"/>
  <c r="F33" i="21"/>
  <c r="G33" i="21" s="1"/>
  <c r="F55" i="21"/>
  <c r="G55" i="21" s="1"/>
  <c r="M58" i="21"/>
  <c r="P58" i="21" s="1"/>
  <c r="F42" i="21"/>
  <c r="G42" i="21" s="1"/>
  <c r="M55" i="21"/>
  <c r="N55" i="21" s="1"/>
  <c r="M41" i="21"/>
  <c r="P41" i="21" s="1"/>
  <c r="F50" i="21"/>
  <c r="I50" i="21" s="1"/>
  <c r="F61" i="21"/>
  <c r="G61" i="21" s="1"/>
  <c r="M26" i="21"/>
  <c r="N26" i="21" s="1"/>
  <c r="M6" i="21"/>
  <c r="P6" i="21" s="1"/>
  <c r="F12" i="21"/>
  <c r="G12" i="21" s="1"/>
  <c r="F23" i="21"/>
  <c r="G23" i="21" s="1"/>
  <c r="M11" i="21"/>
  <c r="N11" i="21" s="1"/>
  <c r="F24" i="21"/>
  <c r="G24" i="21" s="1"/>
  <c r="M14" i="21"/>
  <c r="P14" i="21" s="1"/>
  <c r="M44" i="21"/>
  <c r="N44" i="21" s="1"/>
  <c r="F32" i="21"/>
  <c r="I32" i="21" s="1"/>
  <c r="M31" i="21"/>
  <c r="N31" i="21" s="1"/>
  <c r="F6" i="21"/>
  <c r="I6" i="21" s="1"/>
  <c r="M16" i="21"/>
  <c r="P16" i="21" s="1"/>
  <c r="F38" i="21"/>
  <c r="G38" i="21" s="1"/>
  <c r="F37" i="21"/>
  <c r="G37" i="21" s="1"/>
  <c r="M29" i="21"/>
  <c r="N29" i="21" s="1"/>
  <c r="M10" i="21"/>
  <c r="N10" i="21" s="1"/>
  <c r="F40" i="21"/>
  <c r="I40" i="21" s="1"/>
  <c r="F54" i="21"/>
  <c r="G54" i="21" s="1"/>
  <c r="F28" i="21"/>
  <c r="G28" i="21" s="1"/>
  <c r="F5" i="21"/>
  <c r="F25" i="21"/>
  <c r="I25" i="21" s="1"/>
  <c r="M45" i="21"/>
  <c r="N45" i="21" s="1"/>
  <c r="M36" i="21"/>
  <c r="N36" i="21" s="1"/>
  <c r="F10" i="21"/>
  <c r="G10" i="21" s="1"/>
  <c r="M32" i="21"/>
  <c r="P32" i="21" s="1"/>
  <c r="F19" i="21"/>
  <c r="G19" i="21" s="1"/>
  <c r="M62" i="21"/>
  <c r="N62" i="21" s="1"/>
  <c r="M61" i="21"/>
  <c r="N61" i="21" s="1"/>
  <c r="F59" i="21"/>
  <c r="I59" i="21" s="1"/>
  <c r="M60" i="21"/>
  <c r="N60" i="21" s="1"/>
  <c r="M37" i="21"/>
  <c r="N37" i="21" s="1"/>
  <c r="M40" i="21"/>
  <c r="P40" i="21" s="1"/>
  <c r="M17" i="21"/>
  <c r="P17" i="21" s="1"/>
  <c r="F14" i="21"/>
  <c r="I14" i="21" s="1"/>
  <c r="M23" i="21"/>
  <c r="N23" i="21" s="1"/>
  <c r="F39" i="21"/>
  <c r="I39" i="21" s="1"/>
  <c r="M51" i="21"/>
  <c r="N51" i="21" s="1"/>
  <c r="F18" i="21"/>
  <c r="G18" i="21" s="1"/>
  <c r="M47" i="21"/>
  <c r="N47" i="21" s="1"/>
  <c r="F16" i="21"/>
  <c r="I16" i="21" s="1"/>
  <c r="F41" i="21"/>
  <c r="I41" i="21" s="1"/>
  <c r="F22" i="21"/>
  <c r="G22" i="21" s="1"/>
  <c r="F17" i="21"/>
  <c r="I17" i="21" s="1"/>
  <c r="M8" i="21"/>
  <c r="N8" i="21" s="1"/>
  <c r="F45" i="21"/>
  <c r="G45" i="21" s="1"/>
  <c r="F8" i="21"/>
  <c r="G8" i="21" s="1"/>
  <c r="M21" i="21"/>
  <c r="N21" i="21" s="1"/>
  <c r="F60" i="21"/>
  <c r="G60" i="21" s="1"/>
  <c r="M49" i="21"/>
  <c r="N49" i="21" s="1"/>
  <c r="F57" i="21"/>
  <c r="I57" i="21" s="1"/>
  <c r="M48" i="21"/>
  <c r="N48" i="21" s="1"/>
  <c r="F48" i="21"/>
  <c r="G48" i="21" s="1"/>
  <c r="F52" i="21"/>
  <c r="G52" i="21" s="1"/>
  <c r="F11" i="21"/>
  <c r="G11" i="21" s="1"/>
  <c r="M28" i="21"/>
  <c r="N28" i="21" s="1"/>
  <c r="M56" i="21"/>
  <c r="P56" i="21" s="1"/>
  <c r="F21" i="21"/>
  <c r="G21" i="21" s="1"/>
  <c r="M9" i="21"/>
  <c r="N9" i="21" s="1"/>
  <c r="M5" i="21"/>
  <c r="F27" i="21"/>
  <c r="G27" i="21" s="1"/>
  <c r="M38" i="21"/>
  <c r="N38" i="21" s="1"/>
  <c r="M54" i="21"/>
  <c r="N54" i="21" s="1"/>
  <c r="M57" i="21"/>
  <c r="P57" i="21" s="1"/>
  <c r="F35" i="20"/>
  <c r="I35" i="20" s="1"/>
  <c r="F45" i="20"/>
  <c r="F56" i="20"/>
  <c r="F8" i="20"/>
  <c r="F42" i="20"/>
  <c r="F59" i="20"/>
  <c r="I59" i="20" s="1"/>
  <c r="F17" i="20"/>
  <c r="F28" i="20"/>
  <c r="F41" i="20"/>
  <c r="F49" i="20"/>
  <c r="F52" i="20"/>
  <c r="F54" i="20"/>
  <c r="F24" i="20"/>
  <c r="F53" i="20"/>
  <c r="F39" i="20"/>
  <c r="F33" i="20"/>
  <c r="G33" i="20" s="1"/>
  <c r="F29" i="20"/>
  <c r="F51" i="20"/>
  <c r="F43" i="20"/>
  <c r="F47" i="20"/>
  <c r="F32" i="20"/>
  <c r="F48" i="20"/>
  <c r="F18" i="20"/>
  <c r="G18" i="20" s="1"/>
  <c r="F13" i="20"/>
  <c r="F36" i="20"/>
  <c r="F20" i="20"/>
  <c r="I20" i="20" s="1"/>
  <c r="F22" i="20"/>
  <c r="F21" i="20"/>
  <c r="G21" i="20" s="1"/>
  <c r="F16" i="20"/>
  <c r="F31" i="20"/>
  <c r="G31" i="20" s="1"/>
  <c r="F34" i="20"/>
  <c r="F26" i="20"/>
  <c r="G26" i="20" s="1"/>
  <c r="F30" i="20"/>
  <c r="F6" i="20"/>
  <c r="F5" i="20"/>
  <c r="F12" i="20"/>
  <c r="F19" i="20"/>
  <c r="I19" i="20" s="1"/>
  <c r="F46" i="20"/>
  <c r="F9" i="20"/>
  <c r="F23" i="20"/>
  <c r="F14" i="20"/>
  <c r="F40" i="20"/>
  <c r="F37" i="20"/>
  <c r="F7" i="20"/>
  <c r="F11" i="20"/>
  <c r="F38" i="20"/>
  <c r="F15" i="20"/>
  <c r="F10" i="20"/>
  <c r="F50" i="20"/>
  <c r="F27" i="20"/>
  <c r="F25" i="20"/>
  <c r="F44" i="20"/>
  <c r="G44" i="20" s="1"/>
  <c r="M35" i="19"/>
  <c r="M21" i="19"/>
  <c r="M23" i="19"/>
  <c r="M6" i="19"/>
  <c r="M31" i="19"/>
  <c r="N31" i="19" s="1"/>
  <c r="M9" i="19"/>
  <c r="N9" i="19" s="1"/>
  <c r="M44" i="19"/>
  <c r="N44" i="19" s="1"/>
  <c r="M17" i="19"/>
  <c r="M8" i="19"/>
  <c r="M28" i="19"/>
  <c r="N28" i="19" s="1"/>
  <c r="M49" i="19"/>
  <c r="M5" i="19"/>
  <c r="M27" i="19"/>
  <c r="M34" i="19"/>
  <c r="N34" i="19" s="1"/>
  <c r="M19" i="19"/>
  <c r="M52" i="19"/>
  <c r="M43" i="19"/>
  <c r="M13" i="19"/>
  <c r="M53" i="19"/>
  <c r="M36" i="19"/>
  <c r="N36" i="19" s="1"/>
  <c r="M40" i="19"/>
  <c r="N40" i="19" s="1"/>
  <c r="M42" i="19"/>
  <c r="N42" i="19" s="1"/>
  <c r="M11" i="19"/>
  <c r="M58" i="19"/>
  <c r="M20" i="19"/>
  <c r="M14" i="19"/>
  <c r="M41" i="19"/>
  <c r="M57" i="19"/>
  <c r="M39" i="19"/>
  <c r="M32" i="19"/>
  <c r="M15" i="19"/>
  <c r="M59" i="19"/>
  <c r="M45" i="19"/>
  <c r="M25" i="19"/>
  <c r="M29" i="19"/>
  <c r="M24" i="19"/>
  <c r="M22" i="19"/>
  <c r="M56" i="19"/>
  <c r="M50" i="19"/>
  <c r="M55" i="19"/>
  <c r="M16" i="19"/>
  <c r="M30" i="19"/>
  <c r="M38" i="19"/>
  <c r="M47" i="19"/>
  <c r="M37" i="19"/>
  <c r="M26" i="19"/>
  <c r="M12" i="19"/>
  <c r="N12" i="19" s="1"/>
  <c r="M46" i="19"/>
  <c r="M48" i="19"/>
  <c r="M54" i="19"/>
  <c r="N54" i="19" s="1"/>
  <c r="M33" i="19"/>
  <c r="N33" i="19" s="1"/>
  <c r="M10" i="19"/>
  <c r="M7" i="19"/>
  <c r="N7" i="19" s="1"/>
  <c r="M18" i="19"/>
  <c r="N18" i="19" s="1"/>
  <c r="M51" i="19"/>
  <c r="N51" i="19" s="1"/>
  <c r="AV50" i="18"/>
  <c r="AY50" i="18" s="1"/>
  <c r="BC20" i="18"/>
  <c r="BD20" i="18" s="1"/>
  <c r="BJ34" i="18"/>
  <c r="BK34" i="18" s="1"/>
  <c r="BQ18" i="18"/>
  <c r="BR18" i="18" s="1"/>
  <c r="BC21" i="18"/>
  <c r="BD21" i="18" s="1"/>
  <c r="AV35" i="18"/>
  <c r="AY35" i="18" s="1"/>
  <c r="BJ28" i="18"/>
  <c r="BK28" i="18" s="1"/>
  <c r="AO56" i="18"/>
  <c r="AR56" i="18" s="1"/>
  <c r="BC36" i="18"/>
  <c r="BD36" i="18" s="1"/>
  <c r="BJ25" i="18"/>
  <c r="BK25" i="18" s="1"/>
  <c r="BQ20" i="18"/>
  <c r="BR20" i="18" s="1"/>
  <c r="T28" i="18"/>
  <c r="U28" i="18" s="1"/>
  <c r="BJ7" i="18"/>
  <c r="BM7" i="18" s="1"/>
  <c r="AH14" i="18"/>
  <c r="AK14" i="18" s="1"/>
  <c r="BQ50" i="18"/>
  <c r="BT50" i="18" s="1"/>
  <c r="BC50" i="18"/>
  <c r="BF50" i="18" s="1"/>
  <c r="BJ32" i="18"/>
  <c r="BK32" i="18" s="1"/>
  <c r="AH57" i="18"/>
  <c r="AK57" i="18" s="1"/>
  <c r="BU57" i="18" s="1"/>
  <c r="BY57" i="18" s="1"/>
  <c r="BQ46" i="18"/>
  <c r="BT46" i="18" s="1"/>
  <c r="AV19" i="18"/>
  <c r="AW19" i="18" s="1"/>
  <c r="AO26" i="18"/>
  <c r="AP26" i="18" s="1"/>
  <c r="BC9" i="18"/>
  <c r="BD9" i="18" s="1"/>
  <c r="AV48" i="18"/>
  <c r="AW48" i="18" s="1"/>
  <c r="AV40" i="18"/>
  <c r="AW40" i="18" s="1"/>
  <c r="AO14" i="18"/>
  <c r="AR14" i="18" s="1"/>
  <c r="AH33" i="18"/>
  <c r="AI33" i="18" s="1"/>
  <c r="BQ23" i="18"/>
  <c r="BT23" i="18" s="1"/>
  <c r="AV5" i="18"/>
  <c r="T13" i="18"/>
  <c r="W13" i="18" s="1"/>
  <c r="AH19" i="18"/>
  <c r="AI19" i="18" s="1"/>
  <c r="AO8" i="18"/>
  <c r="AR8" i="18" s="1"/>
  <c r="BQ10" i="18"/>
  <c r="BR10" i="18" s="1"/>
  <c r="AO36" i="18"/>
  <c r="AP36" i="18" s="1"/>
  <c r="BC10" i="18"/>
  <c r="BD10" i="18" s="1"/>
  <c r="T22" i="18"/>
  <c r="U22" i="18" s="1"/>
  <c r="T54" i="18"/>
  <c r="U54" i="18" s="1"/>
  <c r="BQ49" i="18"/>
  <c r="BR49" i="18" s="1"/>
  <c r="BC12" i="18"/>
  <c r="BD12" i="18" s="1"/>
  <c r="T39" i="18"/>
  <c r="W39" i="18" s="1"/>
  <c r="AH16" i="18"/>
  <c r="AK16" i="18" s="1"/>
  <c r="BC55" i="18"/>
  <c r="BD55" i="18" s="1"/>
  <c r="AV56" i="18"/>
  <c r="AY56" i="18" s="1"/>
  <c r="BJ15" i="18"/>
  <c r="BM15" i="18" s="1"/>
  <c r="T16" i="18"/>
  <c r="W16" i="18" s="1"/>
  <c r="AO18" i="18"/>
  <c r="AP18" i="18" s="1"/>
  <c r="AV18" i="18"/>
  <c r="AW18" i="18" s="1"/>
  <c r="BJ9" i="18"/>
  <c r="BK9" i="18" s="1"/>
  <c r="AO9" i="18"/>
  <c r="AP9" i="18" s="1"/>
  <c r="BC23" i="18"/>
  <c r="BF23" i="18" s="1"/>
  <c r="AO40" i="18"/>
  <c r="AP40" i="18" s="1"/>
  <c r="BQ8" i="18"/>
  <c r="BT8" i="18" s="1"/>
  <c r="BC54" i="18"/>
  <c r="BD54" i="18" s="1"/>
  <c r="BJ18" i="18"/>
  <c r="BK18" i="18" s="1"/>
  <c r="BC14" i="18"/>
  <c r="BF14" i="18" s="1"/>
  <c r="AH37" i="18"/>
  <c r="AI37" i="18" s="1"/>
  <c r="BJ35" i="18"/>
  <c r="BM35" i="18" s="1"/>
  <c r="AH24" i="18"/>
  <c r="AI24" i="18" s="1"/>
  <c r="BQ55" i="18"/>
  <c r="BR55" i="18" s="1"/>
  <c r="AV29" i="18"/>
  <c r="AW29" i="18" s="1"/>
  <c r="T36" i="18"/>
  <c r="U36" i="18" s="1"/>
  <c r="BJ5" i="18"/>
  <c r="AH8" i="18"/>
  <c r="AK8" i="18" s="1"/>
  <c r="AV16" i="18"/>
  <c r="AY16" i="18" s="1"/>
  <c r="T42" i="18"/>
  <c r="U42" i="18" s="1"/>
  <c r="AO53" i="18"/>
  <c r="AP53" i="18" s="1"/>
  <c r="AH23" i="18"/>
  <c r="AK23" i="18" s="1"/>
  <c r="AO32" i="18"/>
  <c r="AP32" i="18" s="1"/>
  <c r="AO58" i="18"/>
  <c r="AR58" i="18" s="1"/>
  <c r="AO37" i="18"/>
  <c r="AP37" i="18" s="1"/>
  <c r="BQ56" i="18"/>
  <c r="BT56" i="18" s="1"/>
  <c r="AV42" i="18"/>
  <c r="AW42" i="18" s="1"/>
  <c r="BQ52" i="18"/>
  <c r="BT52" i="18" s="1"/>
  <c r="BC37" i="18"/>
  <c r="BD37" i="18" s="1"/>
  <c r="T46" i="18"/>
  <c r="W46" i="18" s="1"/>
  <c r="AO24" i="18"/>
  <c r="AP24" i="18" s="1"/>
  <c r="AH22" i="18"/>
  <c r="AI22" i="18" s="1"/>
  <c r="BC40" i="18"/>
  <c r="BD40" i="18" s="1"/>
  <c r="AV13" i="18"/>
  <c r="AY13" i="18" s="1"/>
  <c r="BQ40" i="18"/>
  <c r="BR40" i="18" s="1"/>
  <c r="AH44" i="18"/>
  <c r="AI44" i="18" s="1"/>
  <c r="BQ35" i="18"/>
  <c r="BT35" i="18" s="1"/>
  <c r="BJ19" i="18"/>
  <c r="BK19" i="18" s="1"/>
  <c r="BQ31" i="18"/>
  <c r="BR31" i="18" s="1"/>
  <c r="BC13" i="18"/>
  <c r="BF13" i="18" s="1"/>
  <c r="BQ48" i="18"/>
  <c r="BR48" i="18" s="1"/>
  <c r="BC15" i="18"/>
  <c r="BF15" i="18" s="1"/>
  <c r="AV25" i="18"/>
  <c r="AW25" i="18" s="1"/>
  <c r="T17" i="18"/>
  <c r="U17" i="18" s="1"/>
  <c r="BQ27" i="18"/>
  <c r="BR27" i="18" s="1"/>
  <c r="T29" i="18"/>
  <c r="U29" i="18" s="1"/>
  <c r="BJ26" i="18"/>
  <c r="BK26" i="18" s="1"/>
  <c r="AH5" i="18"/>
  <c r="T7" i="18"/>
  <c r="W7" i="18" s="1"/>
  <c r="AO35" i="18"/>
  <c r="AR35" i="18" s="1"/>
  <c r="BQ14" i="18"/>
  <c r="BT14" i="18" s="1"/>
  <c r="BC48" i="18"/>
  <c r="BD48" i="18" s="1"/>
  <c r="BQ16" i="18"/>
  <c r="BT16" i="18" s="1"/>
  <c r="AV9" i="18"/>
  <c r="AW9" i="18" s="1"/>
  <c r="BJ13" i="18"/>
  <c r="BM13" i="18" s="1"/>
  <c r="AH55" i="18"/>
  <c r="AI55" i="18" s="1"/>
  <c r="BC18" i="18"/>
  <c r="BD18" i="18" s="1"/>
  <c r="BJ22" i="18"/>
  <c r="BK22" i="18" s="1"/>
  <c r="AH29" i="18"/>
  <c r="AI29" i="18" s="1"/>
  <c r="BC38" i="18"/>
  <c r="BD38" i="18" s="1"/>
  <c r="BC51" i="18"/>
  <c r="BD51" i="18" s="1"/>
  <c r="T58" i="18"/>
  <c r="W58" i="18" s="1"/>
  <c r="BJ17" i="18"/>
  <c r="BK17" i="18" s="1"/>
  <c r="AV46" i="18"/>
  <c r="AY46" i="18" s="1"/>
  <c r="BJ11" i="18"/>
  <c r="BK11" i="18" s="1"/>
  <c r="BQ19" i="18"/>
  <c r="BR19" i="18" s="1"/>
  <c r="AV30" i="18"/>
  <c r="AY30" i="18" s="1"/>
  <c r="T25" i="18"/>
  <c r="U25" i="18" s="1"/>
  <c r="AH9" i="18"/>
  <c r="AI9" i="18" s="1"/>
  <c r="T26" i="18"/>
  <c r="U26" i="18" s="1"/>
  <c r="AO25" i="18"/>
  <c r="AP25" i="18" s="1"/>
  <c r="AH41" i="18"/>
  <c r="AK41" i="18" s="1"/>
  <c r="BC26" i="18"/>
  <c r="BD26" i="18" s="1"/>
  <c r="BC27" i="18"/>
  <c r="BD27" i="18" s="1"/>
  <c r="AO20" i="18"/>
  <c r="AP20" i="18" s="1"/>
  <c r="BC25" i="18"/>
  <c r="BD25" i="18" s="1"/>
  <c r="BC49" i="18"/>
  <c r="BD49" i="18" s="1"/>
  <c r="AV26" i="18"/>
  <c r="AW26" i="18" s="1"/>
  <c r="T9" i="18"/>
  <c r="U9" i="18" s="1"/>
  <c r="AH25" i="18"/>
  <c r="AI25" i="18" s="1"/>
  <c r="AO30" i="18"/>
  <c r="AR30" i="18" s="1"/>
  <c r="T38" i="18"/>
  <c r="U38" i="18" s="1"/>
  <c r="BJ23" i="18"/>
  <c r="BM23" i="18" s="1"/>
  <c r="AH17" i="18"/>
  <c r="AI17" i="18" s="1"/>
  <c r="BQ41" i="18"/>
  <c r="BT41" i="18" s="1"/>
  <c r="T51" i="18"/>
  <c r="U51" i="18" s="1"/>
  <c r="T31" i="18"/>
  <c r="U31" i="18" s="1"/>
  <c r="T14" i="18"/>
  <c r="W14" i="18" s="1"/>
  <c r="BQ45" i="18"/>
  <c r="BR45" i="18" s="1"/>
  <c r="AH12" i="18"/>
  <c r="AI12" i="18" s="1"/>
  <c r="BQ37" i="18"/>
  <c r="BR37" i="18" s="1"/>
  <c r="T55" i="18"/>
  <c r="U55" i="18" s="1"/>
  <c r="AH21" i="18"/>
  <c r="AI21" i="18" s="1"/>
  <c r="AO42" i="18"/>
  <c r="AP42" i="18" s="1"/>
  <c r="BQ15" i="18"/>
  <c r="BT15" i="18" s="1"/>
  <c r="AV20" i="18"/>
  <c r="AW20" i="18" s="1"/>
  <c r="AV12" i="18"/>
  <c r="AW12" i="18" s="1"/>
  <c r="BJ36" i="18"/>
  <c r="BK36" i="18" s="1"/>
  <c r="AO33" i="18"/>
  <c r="AP33" i="18" s="1"/>
  <c r="AV31" i="18"/>
  <c r="AW31" i="18" s="1"/>
  <c r="AO19" i="18"/>
  <c r="AP19" i="18" s="1"/>
  <c r="BQ21" i="18"/>
  <c r="BR21" i="18" s="1"/>
  <c r="AO43" i="18"/>
  <c r="AP43" i="18" s="1"/>
  <c r="AH15" i="18"/>
  <c r="AK15" i="18" s="1"/>
  <c r="T62" i="18"/>
  <c r="BQ29" i="18"/>
  <c r="BR29" i="18" s="1"/>
  <c r="AO13" i="18"/>
  <c r="AR13" i="18" s="1"/>
  <c r="BC31" i="18"/>
  <c r="BD31" i="18" s="1"/>
  <c r="AV10" i="18"/>
  <c r="AW10" i="18" s="1"/>
  <c r="T56" i="18"/>
  <c r="W56" i="18" s="1"/>
  <c r="BQ7" i="18"/>
  <c r="BT7" i="18" s="1"/>
  <c r="BC30" i="18"/>
  <c r="BF30" i="18" s="1"/>
  <c r="AO5" i="18"/>
  <c r="AH7" i="18"/>
  <c r="AK7" i="18" s="1"/>
  <c r="T5" i="18"/>
  <c r="AH45" i="18"/>
  <c r="AI45" i="18" s="1"/>
  <c r="BQ24" i="18"/>
  <c r="BR24" i="18" s="1"/>
  <c r="AV49" i="18"/>
  <c r="AW49" i="18" s="1"/>
  <c r="AH36" i="18"/>
  <c r="AI36" i="18" s="1"/>
  <c r="AV22" i="18"/>
  <c r="AW22" i="18" s="1"/>
  <c r="T23" i="18"/>
  <c r="W23" i="18" s="1"/>
  <c r="AO27" i="18"/>
  <c r="AP27" i="18" s="1"/>
  <c r="AH35" i="18"/>
  <c r="AK35" i="18" s="1"/>
  <c r="BJ60" i="18"/>
  <c r="BM60" i="18" s="1"/>
  <c r="BU60" i="18" s="1"/>
  <c r="BY60" i="18" s="1"/>
  <c r="AO11" i="18"/>
  <c r="AP11" i="18" s="1"/>
  <c r="BQ44" i="18"/>
  <c r="BR44" i="18" s="1"/>
  <c r="BC35" i="18"/>
  <c r="BF35" i="18" s="1"/>
  <c r="BJ14" i="18"/>
  <c r="BM14" i="18" s="1"/>
  <c r="AH28" i="18"/>
  <c r="AI28" i="18" s="1"/>
  <c r="BQ42" i="18"/>
  <c r="BR42" i="18" s="1"/>
  <c r="T19" i="18"/>
  <c r="U19" i="18" s="1"/>
  <c r="BC52" i="18"/>
  <c r="BF52" i="18" s="1"/>
  <c r="T35" i="18"/>
  <c r="W35" i="18" s="1"/>
  <c r="BC19" i="18"/>
  <c r="BD19" i="18" s="1"/>
  <c r="AH34" i="18"/>
  <c r="AI34" i="18" s="1"/>
  <c r="AV28" i="18"/>
  <c r="AW28" i="18" s="1"/>
  <c r="AO12" i="18"/>
  <c r="AP12" i="18" s="1"/>
  <c r="AH32" i="18"/>
  <c r="AI32" i="18" s="1"/>
  <c r="BC43" i="18"/>
  <c r="BD43" i="18" s="1"/>
  <c r="AV14" i="18"/>
  <c r="AY14" i="18" s="1"/>
  <c r="T34" i="18"/>
  <c r="U34" i="18" s="1"/>
  <c r="AO47" i="18"/>
  <c r="AP47" i="18" s="1"/>
  <c r="BQ54" i="18"/>
  <c r="BR54" i="18" s="1"/>
  <c r="T37" i="18"/>
  <c r="U37" i="18" s="1"/>
  <c r="AO6" i="18"/>
  <c r="AP6" i="18" s="1"/>
  <c r="AH20" i="18"/>
  <c r="AI20" i="18" s="1"/>
  <c r="BQ39" i="18"/>
  <c r="BT39" i="18" s="1"/>
  <c r="AV17" i="18"/>
  <c r="AW17" i="18" s="1"/>
  <c r="T15" i="18"/>
  <c r="W15" i="18" s="1"/>
  <c r="BQ26" i="18"/>
  <c r="BR26" i="18" s="1"/>
  <c r="AO52" i="18"/>
  <c r="AR52" i="18" s="1"/>
  <c r="T6" i="18"/>
  <c r="U6" i="18" s="1"/>
  <c r="AO45" i="18"/>
  <c r="AP45" i="18" s="1"/>
  <c r="BC11" i="18"/>
  <c r="BD11" i="18" s="1"/>
  <c r="AV32" i="18"/>
  <c r="AW32" i="18" s="1"/>
  <c r="T20" i="18"/>
  <c r="U20" i="18" s="1"/>
  <c r="T52" i="18"/>
  <c r="W52" i="18" s="1"/>
  <c r="AO41" i="18"/>
  <c r="AR41" i="18" s="1"/>
  <c r="BQ47" i="18"/>
  <c r="BR47" i="18" s="1"/>
  <c r="BC41" i="18"/>
  <c r="BF41" i="18" s="1"/>
  <c r="AH52" i="18"/>
  <c r="AK52" i="18" s="1"/>
  <c r="AV34" i="18"/>
  <c r="AW34" i="18" s="1"/>
  <c r="BJ6" i="18"/>
  <c r="BK6" i="18" s="1"/>
  <c r="AH11" i="18"/>
  <c r="AI11" i="18" s="1"/>
  <c r="T44" i="18"/>
  <c r="U44" i="18" s="1"/>
  <c r="AV27" i="18"/>
  <c r="AW27" i="18" s="1"/>
  <c r="T30" i="18"/>
  <c r="W30" i="18" s="1"/>
  <c r="AO49" i="18"/>
  <c r="AP49" i="18" s="1"/>
  <c r="T11" i="18"/>
  <c r="U11" i="18" s="1"/>
  <c r="BC28" i="18"/>
  <c r="BD28" i="18" s="1"/>
  <c r="T24" i="18"/>
  <c r="U24" i="18" s="1"/>
  <c r="AV53" i="18"/>
  <c r="AW53" i="18" s="1"/>
  <c r="BQ53" i="18"/>
  <c r="BR53" i="18" s="1"/>
  <c r="AV37" i="18"/>
  <c r="AW37" i="18" s="1"/>
  <c r="AO34" i="18"/>
  <c r="AP34" i="18" s="1"/>
  <c r="BJ16" i="18"/>
  <c r="BM16" i="18" s="1"/>
  <c r="AH27" i="18"/>
  <c r="AI27" i="18" s="1"/>
  <c r="AV6" i="18"/>
  <c r="AW6" i="18" s="1"/>
  <c r="T12" i="18"/>
  <c r="U12" i="18" s="1"/>
  <c r="AO29" i="18"/>
  <c r="AP29" i="18" s="1"/>
  <c r="BC34" i="18"/>
  <c r="BD34" i="18" s="1"/>
  <c r="AV23" i="18"/>
  <c r="AY23" i="18" s="1"/>
  <c r="BQ32" i="18"/>
  <c r="BR32" i="18" s="1"/>
  <c r="AO38" i="18"/>
  <c r="AP38" i="18" s="1"/>
  <c r="BJ12" i="18"/>
  <c r="BK12" i="18" s="1"/>
  <c r="T43" i="18"/>
  <c r="U43" i="18" s="1"/>
  <c r="AO22" i="18"/>
  <c r="AP22" i="18" s="1"/>
  <c r="BQ34" i="18"/>
  <c r="BR34" i="18" s="1"/>
  <c r="AH58" i="18"/>
  <c r="AK58" i="18" s="1"/>
  <c r="BQ17" i="18"/>
  <c r="BR17" i="18" s="1"/>
  <c r="T49" i="18"/>
  <c r="U49" i="18" s="1"/>
  <c r="AO17" i="18"/>
  <c r="AP17" i="18" s="1"/>
  <c r="BC8" i="18"/>
  <c r="BF8" i="18" s="1"/>
  <c r="AH31" i="18"/>
  <c r="AI31" i="18" s="1"/>
  <c r="BC7" i="18"/>
  <c r="BF7" i="18" s="1"/>
  <c r="AV11" i="18"/>
  <c r="AW11" i="18" s="1"/>
  <c r="AO44" i="18"/>
  <c r="AP44" i="18" s="1"/>
  <c r="AH26" i="18"/>
  <c r="AI26" i="18" s="1"/>
  <c r="AV24" i="18"/>
  <c r="AW24" i="18" s="1"/>
  <c r="AO39" i="18"/>
  <c r="AR39" i="18" s="1"/>
  <c r="BQ11" i="18"/>
  <c r="BR11" i="18" s="1"/>
  <c r="BC24" i="18"/>
  <c r="BD24" i="18" s="1"/>
  <c r="T8" i="18"/>
  <c r="W8" i="18" s="1"/>
  <c r="AO16" i="18"/>
  <c r="AR16" i="18" s="1"/>
  <c r="BC17" i="18"/>
  <c r="BD17" i="18" s="1"/>
  <c r="BJ10" i="18"/>
  <c r="BK10" i="18" s="1"/>
  <c r="BQ9" i="18"/>
  <c r="BR9" i="18" s="1"/>
  <c r="BC29" i="18"/>
  <c r="BD29" i="18" s="1"/>
  <c r="T48" i="18"/>
  <c r="U48" i="18" s="1"/>
  <c r="BC6" i="18"/>
  <c r="BD6" i="18" s="1"/>
  <c r="BJ30" i="18"/>
  <c r="BM30" i="18" s="1"/>
  <c r="BC22" i="18"/>
  <c r="BD22" i="18" s="1"/>
  <c r="AO7" i="18"/>
  <c r="AR7" i="18" s="1"/>
  <c r="AH6" i="18"/>
  <c r="AI6" i="18" s="1"/>
  <c r="AV21" i="18"/>
  <c r="AW21" i="18" s="1"/>
  <c r="BC32" i="18"/>
  <c r="BD32" i="18" s="1"/>
  <c r="BJ21" i="18"/>
  <c r="BK21" i="18" s="1"/>
  <c r="AH50" i="18"/>
  <c r="AK50" i="18" s="1"/>
  <c r="AV44" i="18"/>
  <c r="AW44" i="18" s="1"/>
  <c r="T50" i="18"/>
  <c r="W50" i="18" s="1"/>
  <c r="BC44" i="18"/>
  <c r="BD44" i="18" s="1"/>
  <c r="AV39" i="18"/>
  <c r="AY39" i="18" s="1"/>
  <c r="BC39" i="18"/>
  <c r="BF39" i="18" s="1"/>
  <c r="AV41" i="18"/>
  <c r="AY41" i="18" s="1"/>
  <c r="AO10" i="18"/>
  <c r="AP10" i="18" s="1"/>
  <c r="BQ22" i="18"/>
  <c r="BR22" i="18" s="1"/>
  <c r="BC33" i="18"/>
  <c r="BD33" i="18" s="1"/>
  <c r="BJ8" i="18"/>
  <c r="BM8" i="18" s="1"/>
  <c r="BQ12" i="18"/>
  <c r="BR12" i="18" s="1"/>
  <c r="AV36" i="18"/>
  <c r="AW36" i="18" s="1"/>
  <c r="AH10" i="18"/>
  <c r="AI10" i="18" s="1"/>
  <c r="BQ28" i="18"/>
  <c r="BR28" i="18" s="1"/>
  <c r="T10" i="18"/>
  <c r="U10" i="18" s="1"/>
  <c r="BQ25" i="18"/>
  <c r="BR25" i="18" s="1"/>
  <c r="BC53" i="18"/>
  <c r="BD53" i="18" s="1"/>
  <c r="BJ31" i="18"/>
  <c r="BK31" i="18" s="1"/>
  <c r="AH30" i="18"/>
  <c r="AK30" i="18" s="1"/>
  <c r="BC45" i="18"/>
  <c r="BD45" i="18" s="1"/>
  <c r="AV7" i="18"/>
  <c r="AY7" i="18" s="1"/>
  <c r="T40" i="18"/>
  <c r="U40" i="18" s="1"/>
  <c r="AO54" i="18"/>
  <c r="AP54" i="18" s="1"/>
  <c r="BQ6" i="18"/>
  <c r="BR6" i="18" s="1"/>
  <c r="BC42" i="18"/>
  <c r="BD42" i="18" s="1"/>
  <c r="BJ27" i="18"/>
  <c r="BK27" i="18" s="1"/>
  <c r="AH39" i="18"/>
  <c r="AK39" i="18" s="1"/>
  <c r="BQ58" i="18"/>
  <c r="BT58" i="18" s="1"/>
  <c r="AV8" i="18"/>
  <c r="AY8" i="18" s="1"/>
  <c r="T32" i="18"/>
  <c r="U32" i="18" s="1"/>
  <c r="AO28" i="18"/>
  <c r="AP28" i="18" s="1"/>
  <c r="BQ43" i="18"/>
  <c r="BR43" i="18" s="1"/>
  <c r="AV33" i="18"/>
  <c r="AW33" i="18" s="1"/>
  <c r="AO23" i="18"/>
  <c r="AR23" i="18" s="1"/>
  <c r="BQ36" i="18"/>
  <c r="BR36" i="18" s="1"/>
  <c r="T27" i="18"/>
  <c r="U27" i="18" s="1"/>
  <c r="AO15" i="18"/>
  <c r="AR15" i="18" s="1"/>
  <c r="BQ30" i="18"/>
  <c r="BT30" i="18" s="1"/>
  <c r="T21" i="18"/>
  <c r="U21" i="18" s="1"/>
  <c r="BC5" i="18"/>
  <c r="BJ24" i="18"/>
  <c r="BK24" i="18" s="1"/>
  <c r="AO31" i="18"/>
  <c r="AP31" i="18" s="1"/>
  <c r="BQ5" i="18"/>
  <c r="AH13" i="18"/>
  <c r="AK13" i="18" s="1"/>
  <c r="AV15" i="18"/>
  <c r="AY15" i="18" s="1"/>
  <c r="T18" i="18"/>
  <c r="U18" i="18" s="1"/>
  <c r="AO46" i="18"/>
  <c r="AR46" i="18" s="1"/>
  <c r="BQ33" i="18"/>
  <c r="BR33" i="18" s="1"/>
  <c r="BJ33" i="18"/>
  <c r="BK33" i="18" s="1"/>
  <c r="AH38" i="18"/>
  <c r="AI38" i="18" s="1"/>
  <c r="T33" i="18"/>
  <c r="U33" i="18" s="1"/>
  <c r="AO21" i="18"/>
  <c r="AP21" i="18" s="1"/>
  <c r="BQ13" i="18"/>
  <c r="BT13" i="18" s="1"/>
  <c r="T41" i="18"/>
  <c r="W41" i="18" s="1"/>
  <c r="AH40" i="18"/>
  <c r="AI40" i="18" s="1"/>
  <c r="BC16" i="18"/>
  <c r="BF16" i="18" s="1"/>
  <c r="M17" i="18"/>
  <c r="N17" i="18" s="1"/>
  <c r="M59" i="18"/>
  <c r="P59" i="18" s="1"/>
  <c r="BU59" i="18" s="1"/>
  <c r="BY59" i="18" s="1"/>
  <c r="M24" i="18"/>
  <c r="N24" i="18" s="1"/>
  <c r="M33" i="18"/>
  <c r="N33" i="18" s="1"/>
  <c r="M44" i="18"/>
  <c r="N44" i="18" s="1"/>
  <c r="M43" i="18"/>
  <c r="N43" i="18" s="1"/>
  <c r="M20" i="18"/>
  <c r="N20" i="18" s="1"/>
  <c r="M54" i="18"/>
  <c r="N54" i="18" s="1"/>
  <c r="M15" i="18"/>
  <c r="P15" i="18" s="1"/>
  <c r="M41" i="18"/>
  <c r="P41" i="18" s="1"/>
  <c r="M18" i="18"/>
  <c r="N18" i="18" s="1"/>
  <c r="M56" i="18"/>
  <c r="P56" i="18" s="1"/>
  <c r="M47" i="18"/>
  <c r="N47" i="18" s="1"/>
  <c r="M58" i="18"/>
  <c r="P58" i="18" s="1"/>
  <c r="M49" i="18"/>
  <c r="N49" i="18" s="1"/>
  <c r="M22" i="18"/>
  <c r="N22" i="18" s="1"/>
  <c r="M5" i="18"/>
  <c r="M14" i="18"/>
  <c r="P14" i="18" s="1"/>
  <c r="M34" i="18"/>
  <c r="N34" i="18" s="1"/>
  <c r="M45" i="18"/>
  <c r="N45" i="18" s="1"/>
  <c r="M29" i="18"/>
  <c r="N29" i="18" s="1"/>
  <c r="M27" i="18"/>
  <c r="N27" i="18" s="1"/>
  <c r="M30" i="18"/>
  <c r="P30" i="18" s="1"/>
  <c r="M36" i="18"/>
  <c r="N36" i="18" s="1"/>
  <c r="M50" i="18"/>
  <c r="P50" i="18" s="1"/>
  <c r="M53" i="18"/>
  <c r="N53" i="18" s="1"/>
  <c r="M37" i="18"/>
  <c r="N37" i="18" s="1"/>
  <c r="M25" i="18"/>
  <c r="N25" i="18" s="1"/>
  <c r="M9" i="18"/>
  <c r="N9" i="18" s="1"/>
  <c r="M48" i="18"/>
  <c r="N48" i="18" s="1"/>
  <c r="M6" i="18"/>
  <c r="N6" i="18" s="1"/>
  <c r="M42" i="18"/>
  <c r="N42" i="18" s="1"/>
  <c r="M23" i="18"/>
  <c r="P23" i="18" s="1"/>
  <c r="M13" i="18"/>
  <c r="P13" i="18" s="1"/>
  <c r="M39" i="18"/>
  <c r="P39" i="18" s="1"/>
  <c r="M28" i="18"/>
  <c r="N28" i="18" s="1"/>
  <c r="M12" i="18"/>
  <c r="N12" i="18" s="1"/>
  <c r="M35" i="18"/>
  <c r="P35" i="18" s="1"/>
  <c r="M40" i="18"/>
  <c r="N40" i="18" s="1"/>
  <c r="M32" i="18"/>
  <c r="N32" i="18" s="1"/>
  <c r="M46" i="18"/>
  <c r="P46" i="18" s="1"/>
  <c r="M10" i="18"/>
  <c r="N10" i="18" s="1"/>
  <c r="M26" i="18"/>
  <c r="N26" i="18" s="1"/>
  <c r="M38" i="18"/>
  <c r="N38" i="18" s="1"/>
  <c r="M16" i="18"/>
  <c r="P16" i="18" s="1"/>
  <c r="M52" i="18"/>
  <c r="P52" i="18" s="1"/>
  <c r="M19" i="18"/>
  <c r="N19" i="18" s="1"/>
  <c r="M55" i="18"/>
  <c r="N55" i="18" s="1"/>
  <c r="M8" i="18"/>
  <c r="P8" i="18" s="1"/>
  <c r="M11" i="18"/>
  <c r="N11" i="18" s="1"/>
  <c r="M7" i="18"/>
  <c r="P7" i="18" s="1"/>
  <c r="M21" i="18"/>
  <c r="N21" i="18" s="1"/>
  <c r="BJ38" i="18"/>
  <c r="BK38" i="18" s="1"/>
  <c r="AA36" i="17"/>
  <c r="AB36" i="17" s="1"/>
  <c r="AO28" i="17"/>
  <c r="AP28" i="17" s="1"/>
  <c r="AO36" i="17"/>
  <c r="AP36" i="17" s="1"/>
  <c r="AO40" i="17"/>
  <c r="AP40" i="17" s="1"/>
  <c r="AA26" i="17"/>
  <c r="AB26" i="17" s="1"/>
  <c r="AO24" i="17"/>
  <c r="AP24" i="17" s="1"/>
  <c r="AO50" i="17"/>
  <c r="AP50" i="17" s="1"/>
  <c r="AO41" i="17"/>
  <c r="AR41" i="17" s="1"/>
  <c r="AO33" i="17"/>
  <c r="AP33" i="17" s="1"/>
  <c r="AO7" i="17"/>
  <c r="AP7" i="17" s="1"/>
  <c r="AA17" i="17"/>
  <c r="AD17" i="17" s="1"/>
  <c r="AO16" i="17"/>
  <c r="AP16" i="17" s="1"/>
  <c r="AA38" i="17"/>
  <c r="AB38" i="17" s="1"/>
  <c r="AO27" i="17"/>
  <c r="AP27" i="17" s="1"/>
  <c r="AA7" i="17"/>
  <c r="AB7" i="17" s="1"/>
  <c r="AA28" i="17"/>
  <c r="AB28" i="17" s="1"/>
  <c r="AO37" i="17"/>
  <c r="AP37" i="17" s="1"/>
  <c r="AO9" i="17"/>
  <c r="AP9" i="17" s="1"/>
  <c r="AA50" i="17"/>
  <c r="AB50" i="17" s="1"/>
  <c r="AO23" i="17"/>
  <c r="AP23" i="17" s="1"/>
  <c r="AO13" i="17"/>
  <c r="AR13" i="17" s="1"/>
  <c r="AO19" i="17"/>
  <c r="AP19" i="17" s="1"/>
  <c r="AA16" i="17"/>
  <c r="AB16" i="17" s="1"/>
  <c r="AO12" i="17"/>
  <c r="AP12" i="17" s="1"/>
  <c r="AO30" i="17"/>
  <c r="AP30" i="17" s="1"/>
  <c r="AA8" i="17"/>
  <c r="AD8" i="17" s="1"/>
  <c r="AO8" i="17"/>
  <c r="AR8" i="17" s="1"/>
  <c r="AA9" i="17"/>
  <c r="AB9" i="17" s="1"/>
  <c r="AO15" i="17"/>
  <c r="AP15" i="17" s="1"/>
  <c r="AO22" i="17"/>
  <c r="AP22" i="17" s="1"/>
  <c r="AO47" i="17"/>
  <c r="AP47" i="17" s="1"/>
  <c r="AA53" i="17"/>
  <c r="AB53" i="17" s="1"/>
  <c r="AO32" i="17"/>
  <c r="AR32" i="17" s="1"/>
  <c r="AA48" i="17"/>
  <c r="AB48" i="17" s="1"/>
  <c r="AO44" i="17"/>
  <c r="AP44" i="17" s="1"/>
  <c r="AO6" i="17"/>
  <c r="AR6" i="17" s="1"/>
  <c r="AA23" i="17"/>
  <c r="AB23" i="17" s="1"/>
  <c r="AA27" i="17"/>
  <c r="AB27" i="17" s="1"/>
  <c r="AO17" i="17"/>
  <c r="AR17" i="17" s="1"/>
  <c r="AA11" i="17"/>
  <c r="AB11" i="17" s="1"/>
  <c r="AA20" i="17"/>
  <c r="AD20" i="17" s="1"/>
  <c r="AA24" i="17"/>
  <c r="AB24" i="17" s="1"/>
  <c r="AA31" i="17"/>
  <c r="AB31" i="17" s="1"/>
  <c r="AA6" i="17"/>
  <c r="AD6" i="17" s="1"/>
  <c r="AA41" i="17"/>
  <c r="AD41" i="17" s="1"/>
  <c r="AA15" i="17"/>
  <c r="AB15" i="17" s="1"/>
  <c r="AO29" i="17"/>
  <c r="AP29" i="17" s="1"/>
  <c r="AA32" i="17"/>
  <c r="AD32" i="17" s="1"/>
  <c r="AO26" i="17"/>
  <c r="AP26" i="17" s="1"/>
  <c r="AO49" i="17"/>
  <c r="AP49" i="17" s="1"/>
  <c r="AO35" i="17"/>
  <c r="AR35" i="17" s="1"/>
  <c r="AA35" i="17"/>
  <c r="AD35" i="17" s="1"/>
  <c r="AA12" i="17"/>
  <c r="AB12" i="17" s="1"/>
  <c r="AA21" i="17"/>
  <c r="AB21" i="17" s="1"/>
  <c r="AO21" i="17"/>
  <c r="AP21" i="17" s="1"/>
  <c r="AA47" i="17"/>
  <c r="AB47" i="17" s="1"/>
  <c r="AO5" i="17"/>
  <c r="AO11" i="17"/>
  <c r="AP11" i="17" s="1"/>
  <c r="AA29" i="17"/>
  <c r="AB29" i="17" s="1"/>
  <c r="AA33" i="17"/>
  <c r="AB33" i="17" s="1"/>
  <c r="AA30" i="17"/>
  <c r="AB30" i="17" s="1"/>
  <c r="AO20" i="17"/>
  <c r="AR20" i="17" s="1"/>
  <c r="AA19" i="17"/>
  <c r="AB19" i="17" s="1"/>
  <c r="AA25" i="17"/>
  <c r="AB25" i="17" s="1"/>
  <c r="AA13" i="17"/>
  <c r="AD13" i="17" s="1"/>
  <c r="AO25" i="17"/>
  <c r="AP25" i="17" s="1"/>
  <c r="AO42" i="17"/>
  <c r="AP42" i="17" s="1"/>
  <c r="AO10" i="17"/>
  <c r="AP10" i="17" s="1"/>
  <c r="AO54" i="17"/>
  <c r="AP54" i="17" s="1"/>
  <c r="AO34" i="17"/>
  <c r="AP34" i="17" s="1"/>
  <c r="AA14" i="17"/>
  <c r="AD14" i="17" s="1"/>
  <c r="AO46" i="17"/>
  <c r="AR46" i="17" s="1"/>
  <c r="AA5" i="17"/>
  <c r="AO51" i="17"/>
  <c r="AP51" i="17" s="1"/>
  <c r="AA37" i="17"/>
  <c r="AB37" i="17" s="1"/>
  <c r="AO14" i="17"/>
  <c r="AR14" i="17" s="1"/>
  <c r="AA22" i="17"/>
  <c r="AB22" i="17" s="1"/>
  <c r="AA34" i="17"/>
  <c r="AB34" i="17" s="1"/>
  <c r="AA10" i="17"/>
  <c r="AB10" i="17" s="1"/>
  <c r="T21" i="17"/>
  <c r="U21" i="17" s="1"/>
  <c r="M14" i="17"/>
  <c r="P14" i="17" s="1"/>
  <c r="M34" i="17"/>
  <c r="N34" i="17" s="1"/>
  <c r="AV37" i="17"/>
  <c r="AW37" i="17" s="1"/>
  <c r="T24" i="17"/>
  <c r="U24" i="17" s="1"/>
  <c r="M20" i="17"/>
  <c r="P20" i="17" s="1"/>
  <c r="AV42" i="17"/>
  <c r="AW42" i="17" s="1"/>
  <c r="M16" i="17"/>
  <c r="N16" i="17" s="1"/>
  <c r="M38" i="17"/>
  <c r="N38" i="17" s="1"/>
  <c r="AV49" i="17"/>
  <c r="AW49" i="17" s="1"/>
  <c r="AV51" i="17"/>
  <c r="AW51" i="17" s="1"/>
  <c r="T30" i="17"/>
  <c r="U30" i="17" s="1"/>
  <c r="AV45" i="17"/>
  <c r="AW45" i="17" s="1"/>
  <c r="M28" i="17"/>
  <c r="N28" i="17" s="1"/>
  <c r="T45" i="17"/>
  <c r="U45" i="17" s="1"/>
  <c r="T33" i="17"/>
  <c r="U33" i="17" s="1"/>
  <c r="M13" i="17"/>
  <c r="P13" i="17" s="1"/>
  <c r="AV59" i="17"/>
  <c r="AW59" i="17" s="1"/>
  <c r="T40" i="17"/>
  <c r="U40" i="17" s="1"/>
  <c r="T41" i="17"/>
  <c r="W41" i="17" s="1"/>
  <c r="AV32" i="17"/>
  <c r="AY32" i="17" s="1"/>
  <c r="M15" i="17"/>
  <c r="N15" i="17" s="1"/>
  <c r="T11" i="17"/>
  <c r="U11" i="17" s="1"/>
  <c r="AV55" i="17"/>
  <c r="AW55" i="17" s="1"/>
  <c r="T48" i="17"/>
  <c r="U48" i="17" s="1"/>
  <c r="M9" i="17"/>
  <c r="N9" i="17" s="1"/>
  <c r="T32" i="17"/>
  <c r="W32" i="17" s="1"/>
  <c r="AV26" i="17"/>
  <c r="AW26" i="17" s="1"/>
  <c r="T29" i="17"/>
  <c r="U29" i="17" s="1"/>
  <c r="M17" i="17"/>
  <c r="P17" i="17" s="1"/>
  <c r="AV21" i="17"/>
  <c r="AW21" i="17" s="1"/>
  <c r="T26" i="17"/>
  <c r="U26" i="17" s="1"/>
  <c r="AV14" i="17"/>
  <c r="AY14" i="17" s="1"/>
  <c r="M6" i="17"/>
  <c r="P6" i="17" s="1"/>
  <c r="AV17" i="17"/>
  <c r="AY17" i="17" s="1"/>
  <c r="T16" i="17"/>
  <c r="U16" i="17" s="1"/>
  <c r="M8" i="17"/>
  <c r="P8" i="17" s="1"/>
  <c r="T35" i="17"/>
  <c r="W35" i="17" s="1"/>
  <c r="AV57" i="17"/>
  <c r="AY57" i="17" s="1"/>
  <c r="T23" i="17"/>
  <c r="U23" i="17" s="1"/>
  <c r="M26" i="17"/>
  <c r="N26" i="17" s="1"/>
  <c r="T20" i="17"/>
  <c r="W20" i="17" s="1"/>
  <c r="T28" i="17"/>
  <c r="U28" i="17" s="1"/>
  <c r="M12" i="17"/>
  <c r="N12" i="17" s="1"/>
  <c r="M40" i="17"/>
  <c r="N40" i="17" s="1"/>
  <c r="AV56" i="17"/>
  <c r="AW56" i="17" s="1"/>
  <c r="AV20" i="17"/>
  <c r="AY20" i="17" s="1"/>
  <c r="AV36" i="17"/>
  <c r="AW36" i="17" s="1"/>
  <c r="T36" i="17"/>
  <c r="U36" i="17" s="1"/>
  <c r="AV7" i="17"/>
  <c r="AW7" i="17" s="1"/>
  <c r="M27" i="17"/>
  <c r="N27" i="17" s="1"/>
  <c r="M11" i="17"/>
  <c r="N11" i="17" s="1"/>
  <c r="AV11" i="17"/>
  <c r="AW11" i="17" s="1"/>
  <c r="T6" i="17"/>
  <c r="W6" i="17" s="1"/>
  <c r="AV39" i="17"/>
  <c r="AY39" i="17" s="1"/>
  <c r="AV58" i="17"/>
  <c r="AW58" i="17" s="1"/>
  <c r="T56" i="17"/>
  <c r="U56" i="17" s="1"/>
  <c r="T10" i="17"/>
  <c r="U10" i="17" s="1"/>
  <c r="AV19" i="17"/>
  <c r="AW19" i="17" s="1"/>
  <c r="T5" i="17"/>
  <c r="T22" i="17"/>
  <c r="U22" i="17" s="1"/>
  <c r="AV33" i="17"/>
  <c r="AW33" i="17" s="1"/>
  <c r="T8" i="17"/>
  <c r="W8" i="17" s="1"/>
  <c r="T38" i="17"/>
  <c r="U38" i="17" s="1"/>
  <c r="AV29" i="17"/>
  <c r="AW29" i="17" s="1"/>
  <c r="T34" i="17"/>
  <c r="U34" i="17" s="1"/>
  <c r="M10" i="17"/>
  <c r="N10" i="17" s="1"/>
  <c r="AV35" i="17"/>
  <c r="AY35" i="17" s="1"/>
  <c r="M47" i="17"/>
  <c r="N47" i="17" s="1"/>
  <c r="AV5" i="17"/>
  <c r="AV16" i="17"/>
  <c r="AW16" i="17" s="1"/>
  <c r="AV47" i="17"/>
  <c r="AW47" i="17" s="1"/>
  <c r="T57" i="17"/>
  <c r="W57" i="17" s="1"/>
  <c r="M54" i="17"/>
  <c r="N54" i="17" s="1"/>
  <c r="T9" i="17"/>
  <c r="U9" i="17" s="1"/>
  <c r="AV25" i="17"/>
  <c r="AW25" i="17" s="1"/>
  <c r="T14" i="17"/>
  <c r="W14" i="17" s="1"/>
  <c r="AV22" i="17"/>
  <c r="AW22" i="17" s="1"/>
  <c r="M35" i="17"/>
  <c r="P35" i="17" s="1"/>
  <c r="AV24" i="17"/>
  <c r="AW24" i="17" s="1"/>
  <c r="M30" i="17"/>
  <c r="N30" i="17" s="1"/>
  <c r="AV46" i="17"/>
  <c r="AY46" i="17" s="1"/>
  <c r="T15" i="17"/>
  <c r="U15" i="17" s="1"/>
  <c r="M7" i="17"/>
  <c r="N7" i="17" s="1"/>
  <c r="M25" i="17"/>
  <c r="N25" i="17" s="1"/>
  <c r="M46" i="17"/>
  <c r="P46" i="17" s="1"/>
  <c r="AV10" i="17"/>
  <c r="AW10" i="17" s="1"/>
  <c r="AV15" i="17"/>
  <c r="AW15" i="17" s="1"/>
  <c r="AV30" i="17"/>
  <c r="AW30" i="17" s="1"/>
  <c r="T17" i="17"/>
  <c r="W17" i="17" s="1"/>
  <c r="T59" i="17"/>
  <c r="U59" i="17" s="1"/>
  <c r="M23" i="17"/>
  <c r="N23" i="17" s="1"/>
  <c r="AV9" i="17"/>
  <c r="AW9" i="17" s="1"/>
  <c r="AV8" i="17"/>
  <c r="AY8" i="17" s="1"/>
  <c r="AH31" i="17"/>
  <c r="AI31" i="17" s="1"/>
  <c r="T58" i="17"/>
  <c r="U58" i="17" s="1"/>
  <c r="AV38" i="17"/>
  <c r="AW38" i="17" s="1"/>
  <c r="M39" i="17"/>
  <c r="P39" i="17" s="1"/>
  <c r="AV23" i="17"/>
  <c r="AW23" i="17" s="1"/>
  <c r="T51" i="17"/>
  <c r="U51" i="17" s="1"/>
  <c r="M29" i="17"/>
  <c r="N29" i="17" s="1"/>
  <c r="M19" i="17"/>
  <c r="N19" i="17" s="1"/>
  <c r="M56" i="17"/>
  <c r="N56" i="17" s="1"/>
  <c r="M41" i="17"/>
  <c r="P41" i="17" s="1"/>
  <c r="T46" i="17"/>
  <c r="W46" i="17" s="1"/>
  <c r="M44" i="17"/>
  <c r="N44" i="17" s="1"/>
  <c r="M37" i="17"/>
  <c r="N37" i="17" s="1"/>
  <c r="M52" i="17"/>
  <c r="N52" i="17" s="1"/>
  <c r="M22" i="17"/>
  <c r="N22" i="17" s="1"/>
  <c r="AV28" i="17"/>
  <c r="AW28" i="17" s="1"/>
  <c r="T7" i="17"/>
  <c r="U7" i="17" s="1"/>
  <c r="M42" i="17"/>
  <c r="N42" i="17" s="1"/>
  <c r="T12" i="17"/>
  <c r="U12" i="17" s="1"/>
  <c r="AV13" i="17"/>
  <c r="AY13" i="17" s="1"/>
  <c r="AV50" i="17"/>
  <c r="AW50" i="17" s="1"/>
  <c r="T37" i="17"/>
  <c r="U37" i="17" s="1"/>
  <c r="M24" i="17"/>
  <c r="N24" i="17" s="1"/>
  <c r="T54" i="17"/>
  <c r="U54" i="17" s="1"/>
  <c r="AV27" i="17"/>
  <c r="AW27" i="17" s="1"/>
  <c r="T49" i="17"/>
  <c r="U49" i="17" s="1"/>
  <c r="M33" i="17"/>
  <c r="N33" i="17" s="1"/>
  <c r="T25" i="17"/>
  <c r="U25" i="17" s="1"/>
  <c r="T13" i="17"/>
  <c r="W13" i="17" s="1"/>
  <c r="M49" i="17"/>
  <c r="N49" i="17" s="1"/>
  <c r="T44" i="17"/>
  <c r="U44" i="17" s="1"/>
  <c r="T43" i="17"/>
  <c r="U43" i="17" s="1"/>
  <c r="M45" i="17"/>
  <c r="N45" i="17" s="1"/>
  <c r="AV52" i="17"/>
  <c r="AW52" i="17" s="1"/>
  <c r="T52" i="17"/>
  <c r="U52" i="17" s="1"/>
  <c r="M21" i="17"/>
  <c r="N21" i="17" s="1"/>
  <c r="T47" i="17"/>
  <c r="U47" i="17" s="1"/>
  <c r="M43" i="17"/>
  <c r="N43" i="17" s="1"/>
  <c r="AV12" i="17"/>
  <c r="AW12" i="17" s="1"/>
  <c r="M50" i="17"/>
  <c r="N50" i="17" s="1"/>
  <c r="AV54" i="17"/>
  <c r="AW54" i="17" s="1"/>
  <c r="T60" i="17"/>
  <c r="W60" i="17" s="1"/>
  <c r="M53" i="17"/>
  <c r="N53" i="17" s="1"/>
  <c r="M48" i="17"/>
  <c r="N48" i="17" s="1"/>
  <c r="AV41" i="17"/>
  <c r="AY41" i="17" s="1"/>
  <c r="AV48" i="17"/>
  <c r="AW48" i="17" s="1"/>
  <c r="AV6" i="17"/>
  <c r="AY6" i="17" s="1"/>
  <c r="M32" i="17"/>
  <c r="P32" i="17" s="1"/>
  <c r="M36" i="17"/>
  <c r="N36" i="17" s="1"/>
  <c r="AV61" i="17"/>
  <c r="AY61" i="17" s="1"/>
  <c r="AV43" i="17"/>
  <c r="AW43" i="17" s="1"/>
  <c r="AV40" i="17"/>
  <c r="AW40" i="17" s="1"/>
  <c r="T53" i="17"/>
  <c r="U53" i="17" s="1"/>
  <c r="AV44" i="17"/>
  <c r="AW44" i="17" s="1"/>
  <c r="T55" i="17"/>
  <c r="U55" i="17" s="1"/>
  <c r="T50" i="17"/>
  <c r="U50" i="17" s="1"/>
  <c r="AV53" i="17"/>
  <c r="AW53" i="17" s="1"/>
  <c r="T39" i="17"/>
  <c r="W39" i="17" s="1"/>
  <c r="T19" i="17"/>
  <c r="U19" i="17" s="1"/>
  <c r="T27" i="17"/>
  <c r="U27" i="17" s="1"/>
  <c r="M5" i="17"/>
  <c r="T42" i="17"/>
  <c r="U42" i="17" s="1"/>
  <c r="AV34" i="17"/>
  <c r="AW34" i="17" s="1"/>
  <c r="AH58" i="17"/>
  <c r="AI58" i="17" s="1"/>
  <c r="AH17" i="17"/>
  <c r="AK17" i="17" s="1"/>
  <c r="AH60" i="17"/>
  <c r="AK60" i="17" s="1"/>
  <c r="AH19" i="17"/>
  <c r="AI19" i="17" s="1"/>
  <c r="AH37" i="17"/>
  <c r="AI37" i="17" s="1"/>
  <c r="AO31" i="17"/>
  <c r="AP31" i="17" s="1"/>
  <c r="AH42" i="17"/>
  <c r="AI42" i="17" s="1"/>
  <c r="AH50" i="17"/>
  <c r="AI50" i="17" s="1"/>
  <c r="AH8" i="17"/>
  <c r="AK8" i="17" s="1"/>
  <c r="AH5" i="17"/>
  <c r="AH39" i="17"/>
  <c r="AK39" i="17" s="1"/>
  <c r="AH18" i="17"/>
  <c r="AI18" i="17" s="1"/>
  <c r="AH54" i="17"/>
  <c r="AI54" i="17" s="1"/>
  <c r="AV18" i="17"/>
  <c r="AW18" i="17" s="1"/>
  <c r="AH27" i="17"/>
  <c r="AI27" i="17" s="1"/>
  <c r="AH20" i="17"/>
  <c r="AK20" i="17" s="1"/>
  <c r="AH22" i="17"/>
  <c r="AI22" i="17" s="1"/>
  <c r="AH40" i="17"/>
  <c r="AI40" i="17" s="1"/>
  <c r="AV31" i="17"/>
  <c r="AW31" i="17" s="1"/>
  <c r="AH28" i="17"/>
  <c r="AI28" i="17" s="1"/>
  <c r="AH15" i="17"/>
  <c r="AI15" i="17" s="1"/>
  <c r="AH46" i="17"/>
  <c r="AK46" i="17" s="1"/>
  <c r="AH47" i="17"/>
  <c r="AI47" i="17" s="1"/>
  <c r="AH16" i="17"/>
  <c r="AI16" i="17" s="1"/>
  <c r="M18" i="17"/>
  <c r="N18" i="17" s="1"/>
  <c r="AH21" i="17"/>
  <c r="AI21" i="17" s="1"/>
  <c r="AH24" i="17"/>
  <c r="AI24" i="17" s="1"/>
  <c r="AH6" i="17"/>
  <c r="AK6" i="17" s="1"/>
  <c r="AH32" i="17"/>
  <c r="AK32" i="17" s="1"/>
  <c r="AH11" i="17"/>
  <c r="AI11" i="17" s="1"/>
  <c r="AH43" i="17"/>
  <c r="AI43" i="17" s="1"/>
  <c r="AH53" i="17"/>
  <c r="AI53" i="17" s="1"/>
  <c r="AH33" i="17"/>
  <c r="AI33" i="17" s="1"/>
  <c r="AH13" i="17"/>
  <c r="AK13" i="17" s="1"/>
  <c r="AH62" i="17"/>
  <c r="AI62" i="17" s="1"/>
  <c r="AH38" i="17"/>
  <c r="AI38" i="17" s="1"/>
  <c r="AH45" i="17"/>
  <c r="AI45" i="17" s="1"/>
  <c r="AH9" i="17"/>
  <c r="AI9" i="17" s="1"/>
  <c r="AH35" i="17"/>
  <c r="AK35" i="17" s="1"/>
  <c r="AH55" i="17"/>
  <c r="AI55" i="17" s="1"/>
  <c r="AH44" i="17"/>
  <c r="AI44" i="17" s="1"/>
  <c r="AH25" i="17"/>
  <c r="AI25" i="17" s="1"/>
  <c r="AH29" i="17"/>
  <c r="AI29" i="17" s="1"/>
  <c r="AH12" i="17"/>
  <c r="AI12" i="17" s="1"/>
  <c r="AH30" i="17"/>
  <c r="AI30" i="17" s="1"/>
  <c r="AH36" i="17"/>
  <c r="AI36" i="17" s="1"/>
  <c r="AH14" i="17"/>
  <c r="AK14" i="17" s="1"/>
  <c r="AH34" i="17"/>
  <c r="AI34" i="17" s="1"/>
  <c r="M51" i="17"/>
  <c r="N51" i="17" s="1"/>
  <c r="AH52" i="17"/>
  <c r="AI52" i="17" s="1"/>
  <c r="AH7" i="17"/>
  <c r="AI7" i="17" s="1"/>
  <c r="AH56" i="17"/>
  <c r="AI56" i="17" s="1"/>
  <c r="AH51" i="17"/>
  <c r="AI51" i="17" s="1"/>
  <c r="AH59" i="17"/>
  <c r="AI59" i="17" s="1"/>
  <c r="AH48" i="17"/>
  <c r="AI48" i="17" s="1"/>
  <c r="T18" i="17"/>
  <c r="U18" i="17" s="1"/>
  <c r="AA18" i="17"/>
  <c r="AB18" i="17" s="1"/>
  <c r="AH10" i="17"/>
  <c r="AI10" i="17" s="1"/>
  <c r="AH61" i="17"/>
  <c r="AK61" i="17" s="1"/>
  <c r="AH26" i="17"/>
  <c r="AI26" i="17" s="1"/>
  <c r="M31" i="17"/>
  <c r="N31" i="17" s="1"/>
  <c r="AH23" i="17"/>
  <c r="AI23" i="17" s="1"/>
  <c r="T31" i="17"/>
  <c r="U31" i="17" s="1"/>
  <c r="AH57" i="17"/>
  <c r="AK57" i="17" s="1"/>
  <c r="AH41" i="17"/>
  <c r="AK41" i="17" s="1"/>
  <c r="AH49" i="17"/>
  <c r="AI49" i="17" s="1"/>
  <c r="AO18" i="17"/>
  <c r="AP18" i="17" s="1"/>
  <c r="M52" i="16"/>
  <c r="N52" i="16" s="1"/>
  <c r="M32" i="16"/>
  <c r="P32" i="16" s="1"/>
  <c r="M56" i="16"/>
  <c r="P56" i="16" s="1"/>
  <c r="M51" i="16"/>
  <c r="N51" i="16" s="1"/>
  <c r="M23" i="16"/>
  <c r="P23" i="16" s="1"/>
  <c r="M5" i="16"/>
  <c r="M54" i="16"/>
  <c r="N54" i="16" s="1"/>
  <c r="F31" i="16"/>
  <c r="G31" i="16" s="1"/>
  <c r="M53" i="16"/>
  <c r="N53" i="16" s="1"/>
  <c r="M29" i="16"/>
  <c r="N29" i="16" s="1"/>
  <c r="M48" i="16"/>
  <c r="N48" i="16" s="1"/>
  <c r="M22" i="16"/>
  <c r="P22" i="16" s="1"/>
  <c r="M47" i="16"/>
  <c r="N47" i="16" s="1"/>
  <c r="M11" i="16"/>
  <c r="N11" i="16" s="1"/>
  <c r="F33" i="16"/>
  <c r="G33" i="16" s="1"/>
  <c r="F18" i="16"/>
  <c r="G18" i="16" s="1"/>
  <c r="F22" i="16"/>
  <c r="I22" i="16" s="1"/>
  <c r="F47" i="16"/>
  <c r="G47" i="16" s="1"/>
  <c r="F38" i="16"/>
  <c r="F54" i="16"/>
  <c r="G54" i="16" s="1"/>
  <c r="F43" i="16"/>
  <c r="F41" i="16"/>
  <c r="I41" i="16" s="1"/>
  <c r="F57" i="16"/>
  <c r="F51" i="16"/>
  <c r="G51" i="16" s="1"/>
  <c r="F37" i="16"/>
  <c r="F48" i="16"/>
  <c r="G48" i="16" s="1"/>
  <c r="F17" i="16"/>
  <c r="F13" i="16"/>
  <c r="F24" i="16"/>
  <c r="F29" i="16"/>
  <c r="G29" i="16" s="1"/>
  <c r="F30" i="16"/>
  <c r="F52" i="16"/>
  <c r="G52" i="16" s="1"/>
  <c r="F14" i="16"/>
  <c r="G14" i="16" s="1"/>
  <c r="F20" i="16"/>
  <c r="I20" i="16" s="1"/>
  <c r="F32" i="16"/>
  <c r="I32" i="16" s="1"/>
  <c r="F53" i="16"/>
  <c r="G53" i="16" s="1"/>
  <c r="F35" i="16"/>
  <c r="F19" i="16"/>
  <c r="G19" i="16" s="1"/>
  <c r="F5" i="16"/>
  <c r="F8" i="16"/>
  <c r="F25" i="16"/>
  <c r="F44" i="16"/>
  <c r="F40" i="16"/>
  <c r="G40" i="16" s="1"/>
  <c r="F26" i="16"/>
  <c r="G26" i="16" s="1"/>
  <c r="F6" i="16"/>
  <c r="G6" i="16" s="1"/>
  <c r="F9" i="16"/>
  <c r="G9" i="16" s="1"/>
  <c r="F62" i="16"/>
  <c r="F59" i="16"/>
  <c r="F28" i="16"/>
  <c r="F7" i="16"/>
  <c r="F27" i="16"/>
  <c r="F36" i="16"/>
  <c r="F23" i="16"/>
  <c r="I23" i="16" s="1"/>
  <c r="F56" i="16"/>
  <c r="I56" i="16" s="1"/>
  <c r="F16" i="16"/>
  <c r="I16" i="16" s="1"/>
  <c r="F61" i="16"/>
  <c r="F55" i="16"/>
  <c r="F11" i="16"/>
  <c r="G11" i="16" s="1"/>
  <c r="F10" i="16"/>
  <c r="F34" i="16"/>
  <c r="F42" i="16"/>
  <c r="F58" i="16"/>
  <c r="F15" i="16"/>
  <c r="F21" i="16"/>
  <c r="G21" i="16" s="1"/>
  <c r="F49" i="16"/>
  <c r="F50" i="16"/>
  <c r="F39" i="16"/>
  <c r="F60" i="16"/>
  <c r="I60" i="16" s="1"/>
  <c r="F46" i="16"/>
  <c r="F12" i="16"/>
  <c r="G12" i="16" s="1"/>
  <c r="F45" i="16"/>
  <c r="I45" i="16" s="1"/>
  <c r="T15" i="15"/>
  <c r="W15" i="15" s="1"/>
  <c r="M10" i="15"/>
  <c r="N10" i="15" s="1"/>
  <c r="AA22" i="15"/>
  <c r="AB22" i="15" s="1"/>
  <c r="T14" i="15"/>
  <c r="W14" i="15" s="1"/>
  <c r="AA13" i="15"/>
  <c r="AD13" i="15" s="1"/>
  <c r="T6" i="15"/>
  <c r="W6" i="15" s="1"/>
  <c r="AA15" i="15"/>
  <c r="AD15" i="15" s="1"/>
  <c r="AA55" i="15"/>
  <c r="AB55" i="15" s="1"/>
  <c r="AA12" i="15"/>
  <c r="AB12" i="15" s="1"/>
  <c r="AA19" i="15"/>
  <c r="AB19" i="15" s="1"/>
  <c r="T45" i="15"/>
  <c r="U45" i="15" s="1"/>
  <c r="AA44" i="15"/>
  <c r="AB44" i="15" s="1"/>
  <c r="AA25" i="15"/>
  <c r="AD25" i="15" s="1"/>
  <c r="T22" i="15"/>
  <c r="U22" i="15" s="1"/>
  <c r="AA7" i="15"/>
  <c r="AD7" i="15" s="1"/>
  <c r="AA60" i="15"/>
  <c r="AD60" i="15" s="1"/>
  <c r="AA14" i="15"/>
  <c r="AD14" i="15" s="1"/>
  <c r="T21" i="15"/>
  <c r="U21" i="15" s="1"/>
  <c r="T17" i="15"/>
  <c r="W17" i="15" s="1"/>
  <c r="M19" i="15"/>
  <c r="N19" i="15" s="1"/>
  <c r="T29" i="15"/>
  <c r="U29" i="15" s="1"/>
  <c r="M24" i="15"/>
  <c r="N24" i="15" s="1"/>
  <c r="AA41" i="15"/>
  <c r="AD41" i="15" s="1"/>
  <c r="T59" i="15"/>
  <c r="W59" i="15" s="1"/>
  <c r="AA6" i="15"/>
  <c r="AD6" i="15" s="1"/>
  <c r="T39" i="15"/>
  <c r="W39" i="15" s="1"/>
  <c r="M18" i="15"/>
  <c r="N18" i="15" s="1"/>
  <c r="M16" i="15"/>
  <c r="P16" i="15" s="1"/>
  <c r="M31" i="15"/>
  <c r="N31" i="15" s="1"/>
  <c r="T8" i="15"/>
  <c r="W8" i="15" s="1"/>
  <c r="T41" i="15"/>
  <c r="W41" i="15" s="1"/>
  <c r="M13" i="15"/>
  <c r="P13" i="15" s="1"/>
  <c r="T33" i="15"/>
  <c r="U33" i="15" s="1"/>
  <c r="T13" i="15"/>
  <c r="W13" i="15" s="1"/>
  <c r="M12" i="15"/>
  <c r="N12" i="15" s="1"/>
  <c r="T34" i="15"/>
  <c r="U34" i="15" s="1"/>
  <c r="M51" i="15"/>
  <c r="N51" i="15" s="1"/>
  <c r="AA36" i="15"/>
  <c r="AB36" i="15" s="1"/>
  <c r="M11" i="15"/>
  <c r="N11" i="15" s="1"/>
  <c r="M30" i="15"/>
  <c r="P30" i="15" s="1"/>
  <c r="T55" i="15"/>
  <c r="U55" i="15" s="1"/>
  <c r="M50" i="15"/>
  <c r="P50" i="15" s="1"/>
  <c r="T49" i="15"/>
  <c r="U49" i="15" s="1"/>
  <c r="M55" i="15"/>
  <c r="N55" i="15" s="1"/>
  <c r="M34" i="15"/>
  <c r="N34" i="15" s="1"/>
  <c r="T27" i="15"/>
  <c r="U27" i="15" s="1"/>
  <c r="T5" i="15"/>
  <c r="AA27" i="15"/>
  <c r="AB27" i="15" s="1"/>
  <c r="M46" i="15"/>
  <c r="P46" i="15" s="1"/>
  <c r="T19" i="15"/>
  <c r="U19" i="15" s="1"/>
  <c r="M26" i="15"/>
  <c r="N26" i="15" s="1"/>
  <c r="M58" i="15"/>
  <c r="P58" i="15" s="1"/>
  <c r="T40" i="15"/>
  <c r="W40" i="15" s="1"/>
  <c r="M29" i="15"/>
  <c r="N29" i="15" s="1"/>
  <c r="T50" i="15"/>
  <c r="W50" i="15" s="1"/>
  <c r="AA42" i="15"/>
  <c r="AB42" i="15" s="1"/>
  <c r="T7" i="15"/>
  <c r="W7" i="15" s="1"/>
  <c r="M21" i="15"/>
  <c r="N21" i="15" s="1"/>
  <c r="M5" i="15"/>
  <c r="M41" i="15"/>
  <c r="P41" i="15" s="1"/>
  <c r="M56" i="15"/>
  <c r="P56" i="15" s="1"/>
  <c r="AA5" i="15"/>
  <c r="M36" i="15"/>
  <c r="N36" i="15" s="1"/>
  <c r="AA21" i="15"/>
  <c r="AB21" i="15" s="1"/>
  <c r="M23" i="15"/>
  <c r="P23" i="15" s="1"/>
  <c r="F44" i="15"/>
  <c r="G44" i="15" s="1"/>
  <c r="F25" i="15"/>
  <c r="I25" i="15" s="1"/>
  <c r="AL25" i="15" s="1"/>
  <c r="AP25" i="15" s="1"/>
  <c r="AV25" i="15" s="1"/>
  <c r="F15" i="15"/>
  <c r="I15" i="15" s="1"/>
  <c r="F13" i="15"/>
  <c r="I13" i="15" s="1"/>
  <c r="F17" i="15"/>
  <c r="I17" i="15" s="1"/>
  <c r="AL17" i="15" s="1"/>
  <c r="AP17" i="15" s="1"/>
  <c r="AV17" i="15" s="1"/>
  <c r="F10" i="15"/>
  <c r="G10" i="15" s="1"/>
  <c r="F50" i="15"/>
  <c r="I50" i="15" s="1"/>
  <c r="F58" i="15"/>
  <c r="I58" i="15" s="1"/>
  <c r="F6" i="15"/>
  <c r="I6" i="15" s="1"/>
  <c r="F29" i="15"/>
  <c r="G29" i="15" s="1"/>
  <c r="F24" i="15"/>
  <c r="G24" i="15" s="1"/>
  <c r="F37" i="15"/>
  <c r="G37" i="15" s="1"/>
  <c r="F32" i="15"/>
  <c r="I32" i="15" s="1"/>
  <c r="F47" i="15"/>
  <c r="G47" i="15" s="1"/>
  <c r="F33" i="15"/>
  <c r="G33" i="15" s="1"/>
  <c r="F55" i="15"/>
  <c r="G55" i="15" s="1"/>
  <c r="F8" i="15"/>
  <c r="I8" i="15" s="1"/>
  <c r="F16" i="15"/>
  <c r="I16" i="15" s="1"/>
  <c r="F26" i="15"/>
  <c r="G26" i="15" s="1"/>
  <c r="F46" i="15"/>
  <c r="I46" i="15" s="1"/>
  <c r="F43" i="15"/>
  <c r="G43" i="15" s="1"/>
  <c r="F5" i="15"/>
  <c r="F11" i="15"/>
  <c r="G11" i="15" s="1"/>
  <c r="F20" i="15"/>
  <c r="I20" i="15" s="1"/>
  <c r="F51" i="15"/>
  <c r="G51" i="15" s="1"/>
  <c r="F53" i="15"/>
  <c r="G53" i="15" s="1"/>
  <c r="F38" i="15"/>
  <c r="G38" i="15" s="1"/>
  <c r="F40" i="15"/>
  <c r="I40" i="15" s="1"/>
  <c r="F30" i="15"/>
  <c r="I30" i="15" s="1"/>
  <c r="F41" i="15"/>
  <c r="I41" i="15" s="1"/>
  <c r="F54" i="15"/>
  <c r="G54" i="15" s="1"/>
  <c r="F35" i="15"/>
  <c r="I35" i="15" s="1"/>
  <c r="F19" i="15"/>
  <c r="G19" i="15" s="1"/>
  <c r="F36" i="15"/>
  <c r="G36" i="15" s="1"/>
  <c r="F34" i="15"/>
  <c r="G34" i="15" s="1"/>
  <c r="F57" i="15"/>
  <c r="I57" i="15" s="1"/>
  <c r="AL57" i="15" s="1"/>
  <c r="AP57" i="15" s="1"/>
  <c r="AV57" i="15" s="1"/>
  <c r="F52" i="15"/>
  <c r="I52" i="15" s="1"/>
  <c r="F7" i="15"/>
  <c r="I7" i="15" s="1"/>
  <c r="F21" i="15"/>
  <c r="G21" i="15" s="1"/>
  <c r="F59" i="15"/>
  <c r="I59" i="15" s="1"/>
  <c r="F39" i="15"/>
  <c r="I39" i="15" s="1"/>
  <c r="F22" i="15"/>
  <c r="G22" i="15" s="1"/>
  <c r="F27" i="15"/>
  <c r="G27" i="15" s="1"/>
  <c r="F49" i="15"/>
  <c r="G49" i="15" s="1"/>
  <c r="F12" i="15"/>
  <c r="G12" i="15" s="1"/>
  <c r="F9" i="15"/>
  <c r="G9" i="15" s="1"/>
  <c r="F14" i="15"/>
  <c r="I14" i="15" s="1"/>
  <c r="F28" i="15"/>
  <c r="G28" i="15" s="1"/>
  <c r="F42" i="15"/>
  <c r="G42" i="15" s="1"/>
  <c r="F56" i="15"/>
  <c r="I56" i="15" s="1"/>
  <c r="AL56" i="15" s="1"/>
  <c r="AP56" i="15" s="1"/>
  <c r="AV56" i="15" s="1"/>
  <c r="F23" i="15"/>
  <c r="I23" i="15" s="1"/>
  <c r="F48" i="15"/>
  <c r="G48" i="15" s="1"/>
  <c r="F45" i="15"/>
  <c r="G45" i="15" s="1"/>
  <c r="AH18" i="15"/>
  <c r="AI18" i="15" s="1"/>
  <c r="AH32" i="15"/>
  <c r="AK32" i="15" s="1"/>
  <c r="AH39" i="15"/>
  <c r="AK39" i="15" s="1"/>
  <c r="AH54" i="15"/>
  <c r="AI54" i="15" s="1"/>
  <c r="AH44" i="15"/>
  <c r="AI44" i="15" s="1"/>
  <c r="AH52" i="15"/>
  <c r="AK52" i="15" s="1"/>
  <c r="AH21" i="15"/>
  <c r="AI21" i="15" s="1"/>
  <c r="AH9" i="15"/>
  <c r="AI9" i="15" s="1"/>
  <c r="AH31" i="15"/>
  <c r="AI31" i="15" s="1"/>
  <c r="AH6" i="15"/>
  <c r="AK6" i="15" s="1"/>
  <c r="AH56" i="15"/>
  <c r="AK56" i="15" s="1"/>
  <c r="AH50" i="15"/>
  <c r="AK50" i="15" s="1"/>
  <c r="AH57" i="15"/>
  <c r="AK57" i="15" s="1"/>
  <c r="AH46" i="15"/>
  <c r="AK46" i="15" s="1"/>
  <c r="AH49" i="15"/>
  <c r="AI49" i="15" s="1"/>
  <c r="AH62" i="15"/>
  <c r="AK62" i="15" s="1"/>
  <c r="AL62" i="15" s="1"/>
  <c r="AP62" i="15" s="1"/>
  <c r="AV62" i="15" s="1"/>
  <c r="AH58" i="15"/>
  <c r="AK58" i="15" s="1"/>
  <c r="AH8" i="15"/>
  <c r="AK8" i="15" s="1"/>
  <c r="AH48" i="15"/>
  <c r="AI48" i="15" s="1"/>
  <c r="AH34" i="15"/>
  <c r="AI34" i="15" s="1"/>
  <c r="AH30" i="15"/>
  <c r="AK30" i="15" s="1"/>
  <c r="AH16" i="15"/>
  <c r="AK16" i="15" s="1"/>
  <c r="AH17" i="15"/>
  <c r="AK17" i="15" s="1"/>
  <c r="AH60" i="15"/>
  <c r="AK60" i="15" s="1"/>
  <c r="AH37" i="15"/>
  <c r="AI37" i="15" s="1"/>
  <c r="AH55" i="15"/>
  <c r="AI55" i="15" s="1"/>
  <c r="AH33" i="15"/>
  <c r="AI33" i="15" s="1"/>
  <c r="AH59" i="15"/>
  <c r="AK59" i="15" s="1"/>
  <c r="AH26" i="15"/>
  <c r="AI26" i="15" s="1"/>
  <c r="AH14" i="15"/>
  <c r="AK14" i="15" s="1"/>
  <c r="AH12" i="15"/>
  <c r="AI12" i="15" s="1"/>
  <c r="AH43" i="15"/>
  <c r="AI43" i="15" s="1"/>
  <c r="AH41" i="15"/>
  <c r="AK41" i="15" s="1"/>
  <c r="AH23" i="15"/>
  <c r="AK23" i="15" s="1"/>
  <c r="AH5" i="15"/>
  <c r="AH29" i="15"/>
  <c r="AI29" i="15" s="1"/>
  <c r="AH19" i="15"/>
  <c r="AI19" i="15" s="1"/>
  <c r="AH20" i="15"/>
  <c r="AK20" i="15" s="1"/>
  <c r="AH51" i="15"/>
  <c r="AI51" i="15" s="1"/>
  <c r="AH10" i="15"/>
  <c r="AI10" i="15" s="1"/>
  <c r="AH45" i="15"/>
  <c r="AI45" i="15" s="1"/>
  <c r="AH11" i="15"/>
  <c r="AI11" i="15" s="1"/>
  <c r="AH53" i="15"/>
  <c r="AI53" i="15" s="1"/>
  <c r="AH42" i="15"/>
  <c r="AI42" i="15" s="1"/>
  <c r="M33" i="15"/>
  <c r="N33" i="15" s="1"/>
  <c r="AH36" i="15"/>
  <c r="AI36" i="15" s="1"/>
  <c r="AH13" i="15"/>
  <c r="AK13" i="15" s="1"/>
  <c r="AH35" i="15"/>
  <c r="AK35" i="15" s="1"/>
  <c r="AH38" i="15"/>
  <c r="AI38" i="15" s="1"/>
  <c r="AH22" i="15"/>
  <c r="AI22" i="15" s="1"/>
  <c r="AH40" i="15"/>
  <c r="AK40" i="15" s="1"/>
  <c r="AH61" i="15"/>
  <c r="AK61" i="15" s="1"/>
  <c r="AL61" i="15" s="1"/>
  <c r="AP61" i="15" s="1"/>
  <c r="AV61" i="15" s="1"/>
  <c r="AH47" i="15"/>
  <c r="AI47" i="15" s="1"/>
  <c r="AH24" i="15"/>
  <c r="AI24" i="15" s="1"/>
  <c r="AH15" i="15"/>
  <c r="AK15" i="15" s="1"/>
  <c r="AH27" i="15"/>
  <c r="AI27" i="15" s="1"/>
  <c r="AH28" i="15"/>
  <c r="AI28" i="15" s="1"/>
  <c r="AH7" i="15"/>
  <c r="AK7" i="15" s="1"/>
  <c r="AH25" i="15"/>
  <c r="AK25" i="15" s="1"/>
  <c r="H19" i="14"/>
  <c r="H45" i="14"/>
  <c r="J16" i="14"/>
  <c r="K16" i="14" s="1"/>
  <c r="J14" i="14"/>
  <c r="K14" i="14" s="1"/>
  <c r="J12" i="14"/>
  <c r="K12" i="14" s="1"/>
  <c r="H51" i="14"/>
  <c r="I46" i="14"/>
  <c r="J46" i="14" s="1"/>
  <c r="K46" i="14" s="1"/>
  <c r="J44" i="14"/>
  <c r="K44" i="14" s="1"/>
  <c r="J43" i="14"/>
  <c r="K43" i="14" s="1"/>
  <c r="J42" i="14"/>
  <c r="K42" i="14" s="1"/>
  <c r="I38" i="14"/>
  <c r="J38" i="14" s="1"/>
  <c r="K38" i="14" s="1"/>
  <c r="K36" i="14"/>
  <c r="J31" i="14"/>
  <c r="K31" i="14" s="1"/>
  <c r="J33" i="14"/>
  <c r="K33" i="14" s="1"/>
  <c r="H30" i="14"/>
  <c r="J25" i="14" s="1"/>
  <c r="K25" i="14" s="1"/>
  <c r="J17" i="14"/>
  <c r="K17" i="14" s="1"/>
  <c r="J15" i="14"/>
  <c r="K15" i="14" s="1"/>
  <c r="J13" i="14"/>
  <c r="K13" i="14" s="1"/>
  <c r="J18" i="14"/>
  <c r="K18" i="14" s="1"/>
  <c r="J11" i="14"/>
  <c r="K11" i="14" s="1"/>
  <c r="J9" i="14"/>
  <c r="K9" i="14" s="1"/>
  <c r="I8" i="14"/>
  <c r="J8" i="14" s="1"/>
  <c r="K8" i="14" s="1"/>
  <c r="H7" i="14"/>
  <c r="I2" i="14"/>
  <c r="H53" i="18" l="1"/>
  <c r="I53" i="18" s="1"/>
  <c r="BU15" i="18"/>
  <c r="BY15" i="18" s="1"/>
  <c r="BU41" i="18"/>
  <c r="BY41" i="18" s="1"/>
  <c r="CE41" i="18" s="1"/>
  <c r="BU50" i="18"/>
  <c r="BY50" i="18" s="1"/>
  <c r="BU58" i="18"/>
  <c r="BY58" i="18" s="1"/>
  <c r="BU46" i="18"/>
  <c r="BY46" i="18" s="1"/>
  <c r="H27" i="18"/>
  <c r="I27" i="18" s="1"/>
  <c r="BU35" i="18"/>
  <c r="BY35" i="18" s="1"/>
  <c r="H24" i="18"/>
  <c r="I24" i="18" s="1"/>
  <c r="H17" i="18"/>
  <c r="I17" i="18" s="1"/>
  <c r="H44" i="18"/>
  <c r="I44" i="18" s="1"/>
  <c r="CE57" i="18"/>
  <c r="CE35" i="18"/>
  <c r="CE39" i="18"/>
  <c r="CE60" i="18"/>
  <c r="CE59" i="18"/>
  <c r="BU7" i="18"/>
  <c r="BY7" i="18" s="1"/>
  <c r="CE7" i="18" s="1"/>
  <c r="CE58" i="18"/>
  <c r="CE50" i="18"/>
  <c r="CE8" i="18"/>
  <c r="CE46" i="18"/>
  <c r="CE15" i="18"/>
  <c r="BU13" i="18"/>
  <c r="BY13" i="18" s="1"/>
  <c r="CE13" i="18" s="1"/>
  <c r="CE61" i="18"/>
  <c r="CE23" i="18"/>
  <c r="CE56" i="18"/>
  <c r="BU39" i="18"/>
  <c r="BY39" i="18" s="1"/>
  <c r="BU30" i="18"/>
  <c r="BY30" i="18" s="1"/>
  <c r="CE30" i="18" s="1"/>
  <c r="BU14" i="18"/>
  <c r="BY14" i="18" s="1"/>
  <c r="CE14" i="18" s="1"/>
  <c r="BU23" i="18"/>
  <c r="BY23" i="18" s="1"/>
  <c r="BU8" i="18"/>
  <c r="BY8" i="18" s="1"/>
  <c r="BU52" i="18"/>
  <c r="BY52" i="18" s="1"/>
  <c r="CE52" i="18" s="1"/>
  <c r="BU16" i="18"/>
  <c r="BY16" i="18" s="1"/>
  <c r="CE16" i="18" s="1"/>
  <c r="BU56" i="18"/>
  <c r="BY56" i="18" s="1"/>
  <c r="AL39" i="15"/>
  <c r="AP39" i="15" s="1"/>
  <c r="AV39" i="15" s="1"/>
  <c r="AL16" i="15"/>
  <c r="AP16" i="15" s="1"/>
  <c r="AV16" i="15" s="1"/>
  <c r="AL6" i="15"/>
  <c r="AP6" i="15" s="1"/>
  <c r="AV6" i="15" s="1"/>
  <c r="AL59" i="15"/>
  <c r="AP59" i="15" s="1"/>
  <c r="AV59" i="15" s="1"/>
  <c r="AL20" i="15"/>
  <c r="AP20" i="15" s="1"/>
  <c r="AV20" i="15" s="1"/>
  <c r="AL58" i="15"/>
  <c r="AP58" i="15" s="1"/>
  <c r="AV58" i="15" s="1"/>
  <c r="AZ58" i="15" s="1"/>
  <c r="BA58" i="15" s="1"/>
  <c r="AZ57" i="15"/>
  <c r="BA57" i="15" s="1"/>
  <c r="AW57" i="15"/>
  <c r="AZ62" i="15"/>
  <c r="BA62" i="15" s="1"/>
  <c r="AW62" i="15"/>
  <c r="AW56" i="15"/>
  <c r="AZ56" i="15"/>
  <c r="BA56" i="15" s="1"/>
  <c r="AZ60" i="15"/>
  <c r="BA60" i="15" s="1"/>
  <c r="AW60" i="15"/>
  <c r="AZ25" i="15"/>
  <c r="BA25" i="15" s="1"/>
  <c r="AW25" i="15"/>
  <c r="AZ61" i="15"/>
  <c r="BA61" i="15" s="1"/>
  <c r="AW61" i="15"/>
  <c r="AW39" i="15"/>
  <c r="AZ39" i="15"/>
  <c r="BA39" i="15" s="1"/>
  <c r="AW20" i="15"/>
  <c r="AZ20" i="15"/>
  <c r="BA20" i="15" s="1"/>
  <c r="AZ17" i="15"/>
  <c r="BA17" i="15" s="1"/>
  <c r="AW17" i="15"/>
  <c r="AW6" i="15"/>
  <c r="AZ6" i="15"/>
  <c r="BA6" i="15" s="1"/>
  <c r="AL46" i="15"/>
  <c r="AP46" i="15" s="1"/>
  <c r="AV46" i="15" s="1"/>
  <c r="AL13" i="15"/>
  <c r="AP13" i="15" s="1"/>
  <c r="AV13" i="15" s="1"/>
  <c r="AL15" i="15"/>
  <c r="AP15" i="15" s="1"/>
  <c r="AV15" i="15" s="1"/>
  <c r="AZ16" i="15"/>
  <c r="BA16" i="15" s="1"/>
  <c r="AW16" i="15"/>
  <c r="AL52" i="15"/>
  <c r="AP52" i="15" s="1"/>
  <c r="AV52" i="15" s="1"/>
  <c r="AL35" i="15"/>
  <c r="AP35" i="15" s="1"/>
  <c r="AV35" i="15" s="1"/>
  <c r="AL14" i="15"/>
  <c r="AP14" i="15" s="1"/>
  <c r="AV14" i="15" s="1"/>
  <c r="AL8" i="15"/>
  <c r="AP8" i="15" s="1"/>
  <c r="AV8" i="15" s="1"/>
  <c r="AL41" i="15"/>
  <c r="AP41" i="15" s="1"/>
  <c r="AV41" i="15" s="1"/>
  <c r="AL32" i="15"/>
  <c r="AP32" i="15" s="1"/>
  <c r="AV32" i="15" s="1"/>
  <c r="AZ59" i="15"/>
  <c r="BA59" i="15" s="1"/>
  <c r="AW59" i="15"/>
  <c r="AL23" i="15"/>
  <c r="AP23" i="15" s="1"/>
  <c r="AV23" i="15" s="1"/>
  <c r="AL50" i="15"/>
  <c r="AP50" i="15" s="1"/>
  <c r="AV50" i="15" s="1"/>
  <c r="AL7" i="15"/>
  <c r="AP7" i="15" s="1"/>
  <c r="AV7" i="15" s="1"/>
  <c r="AL30" i="15"/>
  <c r="AP30" i="15" s="1"/>
  <c r="AV30" i="15" s="1"/>
  <c r="AL40" i="15"/>
  <c r="AP40" i="15" s="1"/>
  <c r="AV40" i="15" s="1"/>
  <c r="AJ11" i="23"/>
  <c r="AK11" i="23" s="1"/>
  <c r="G5" i="23"/>
  <c r="F63" i="23"/>
  <c r="H53" i="23" s="1"/>
  <c r="I53" i="23" s="1"/>
  <c r="AJ51" i="23"/>
  <c r="AK51" i="23" s="1"/>
  <c r="AJ48" i="23"/>
  <c r="AK48" i="23" s="1"/>
  <c r="AJ26" i="23"/>
  <c r="AK26" i="23" s="1"/>
  <c r="AJ34" i="23"/>
  <c r="AK34" i="23" s="1"/>
  <c r="AJ9" i="23"/>
  <c r="AK9" i="23" s="1"/>
  <c r="AJ47" i="23"/>
  <c r="AK47" i="23" s="1"/>
  <c r="H57" i="23"/>
  <c r="I57" i="23" s="1"/>
  <c r="H9" i="23"/>
  <c r="I9" i="23" s="1"/>
  <c r="AJ21" i="23"/>
  <c r="AK21" i="23" s="1"/>
  <c r="AJ31" i="23"/>
  <c r="AK31" i="23" s="1"/>
  <c r="AJ24" i="23"/>
  <c r="AK24" i="23" s="1"/>
  <c r="O24" i="23"/>
  <c r="P24" i="23" s="1"/>
  <c r="O57" i="23"/>
  <c r="P57" i="23" s="1"/>
  <c r="AJ36" i="23"/>
  <c r="AK36" i="23" s="1"/>
  <c r="AJ18" i="23"/>
  <c r="AK18" i="23" s="1"/>
  <c r="H46" i="23"/>
  <c r="I46" i="23" s="1"/>
  <c r="O22" i="23"/>
  <c r="P22" i="23" s="1"/>
  <c r="O36" i="23"/>
  <c r="P36" i="23" s="1"/>
  <c r="AJ57" i="23"/>
  <c r="AK57" i="23" s="1"/>
  <c r="AI5" i="23"/>
  <c r="AH63" i="23"/>
  <c r="AJ44" i="23" s="1"/>
  <c r="AK44" i="23" s="1"/>
  <c r="AJ49" i="23"/>
  <c r="AK49" i="23" s="1"/>
  <c r="AC31" i="23"/>
  <c r="AD31" i="23" s="1"/>
  <c r="AA63" i="23"/>
  <c r="AC53" i="23" s="1"/>
  <c r="AD53" i="23" s="1"/>
  <c r="AJ54" i="23"/>
  <c r="AK54" i="23" s="1"/>
  <c r="AJ38" i="23"/>
  <c r="AK38" i="23" s="1"/>
  <c r="H27" i="23"/>
  <c r="I27" i="23" s="1"/>
  <c r="AC36" i="23"/>
  <c r="AD36" i="23" s="1"/>
  <c r="AC5" i="23"/>
  <c r="AD5" i="23" s="1"/>
  <c r="AC11" i="23"/>
  <c r="AD11" i="23" s="1"/>
  <c r="AC22" i="23"/>
  <c r="AD22" i="23" s="1"/>
  <c r="AC51" i="23"/>
  <c r="AD51" i="23" s="1"/>
  <c r="AC44" i="23"/>
  <c r="AD44" i="23" s="1"/>
  <c r="AC25" i="23"/>
  <c r="AD25" i="23" s="1"/>
  <c r="AJ45" i="23"/>
  <c r="AK45" i="23" s="1"/>
  <c r="O9" i="23"/>
  <c r="P9" i="23" s="1"/>
  <c r="AJ53" i="23"/>
  <c r="AK53" i="23" s="1"/>
  <c r="AJ27" i="23"/>
  <c r="AK27" i="23" s="1"/>
  <c r="O45" i="23"/>
  <c r="P45" i="23" s="1"/>
  <c r="AJ22" i="23"/>
  <c r="AK22" i="23" s="1"/>
  <c r="AJ12" i="23"/>
  <c r="AK12" i="23" s="1"/>
  <c r="H39" i="23"/>
  <c r="I39" i="23" s="1"/>
  <c r="AJ55" i="23"/>
  <c r="AK55" i="23" s="1"/>
  <c r="AJ13" i="23"/>
  <c r="AK13" i="23" s="1"/>
  <c r="H51" i="23"/>
  <c r="I51" i="23" s="1"/>
  <c r="H13" i="23"/>
  <c r="I13" i="23" s="1"/>
  <c r="H33" i="23"/>
  <c r="I33" i="23" s="1"/>
  <c r="AC27" i="23"/>
  <c r="AD27" i="23" s="1"/>
  <c r="AJ33" i="23"/>
  <c r="AK33" i="23" s="1"/>
  <c r="H29" i="23"/>
  <c r="I29" i="23" s="1"/>
  <c r="AJ39" i="23"/>
  <c r="AK39" i="23" s="1"/>
  <c r="AJ19" i="23"/>
  <c r="AK19" i="23" s="1"/>
  <c r="AJ25" i="23"/>
  <c r="AK25" i="23" s="1"/>
  <c r="H11" i="23"/>
  <c r="I11" i="23" s="1"/>
  <c r="AJ42" i="23"/>
  <c r="AK42" i="23" s="1"/>
  <c r="AJ43" i="23"/>
  <c r="AK43" i="23" s="1"/>
  <c r="AJ46" i="23"/>
  <c r="AK46" i="23" s="1"/>
  <c r="AJ29" i="23"/>
  <c r="AK29" i="23" s="1"/>
  <c r="H47" i="23"/>
  <c r="I47" i="23" s="1"/>
  <c r="H24" i="23"/>
  <c r="I24" i="23" s="1"/>
  <c r="H26" i="23"/>
  <c r="I26" i="23" s="1"/>
  <c r="AC39" i="23"/>
  <c r="AD39" i="23" s="1"/>
  <c r="T63" i="23"/>
  <c r="AJ37" i="23"/>
  <c r="AK37" i="23" s="1"/>
  <c r="H28" i="23"/>
  <c r="I28" i="23" s="1"/>
  <c r="M63" i="23"/>
  <c r="O31" i="23" s="1"/>
  <c r="P31" i="23" s="1"/>
  <c r="N5" i="23"/>
  <c r="O39" i="23" s="1"/>
  <c r="P39" i="23" s="1"/>
  <c r="O26" i="23"/>
  <c r="P26" i="23" s="1"/>
  <c r="O25" i="23"/>
  <c r="P25" i="23" s="1"/>
  <c r="O51" i="23"/>
  <c r="P51" i="23" s="1"/>
  <c r="H49" i="23"/>
  <c r="I49" i="23" s="1"/>
  <c r="H34" i="23"/>
  <c r="I34" i="23" s="1"/>
  <c r="O43" i="23"/>
  <c r="P43" i="23" s="1"/>
  <c r="H43" i="23"/>
  <c r="I43" i="23" s="1"/>
  <c r="H36" i="23"/>
  <c r="I36" i="23" s="1"/>
  <c r="H38" i="23"/>
  <c r="I38" i="23" s="1"/>
  <c r="V36" i="23"/>
  <c r="W36" i="23" s="1"/>
  <c r="V53" i="23"/>
  <c r="W53" i="23" s="1"/>
  <c r="V5" i="23"/>
  <c r="W5" i="23" s="1"/>
  <c r="V37" i="23"/>
  <c r="W37" i="23" s="1"/>
  <c r="V38" i="23"/>
  <c r="W38" i="23" s="1"/>
  <c r="V55" i="23"/>
  <c r="W55" i="23" s="1"/>
  <c r="V57" i="23"/>
  <c r="W57" i="23" s="1"/>
  <c r="V27" i="23"/>
  <c r="W27" i="23" s="1"/>
  <c r="U52" i="22"/>
  <c r="O11" i="22"/>
  <c r="P11" i="22" s="1"/>
  <c r="V53" i="22"/>
  <c r="W53" i="22" s="1"/>
  <c r="O28" i="22"/>
  <c r="P28" i="22" s="1"/>
  <c r="W58" i="22"/>
  <c r="V27" i="22"/>
  <c r="W27" i="22" s="1"/>
  <c r="O9" i="22"/>
  <c r="P9" i="22" s="1"/>
  <c r="W62" i="22"/>
  <c r="W57" i="22"/>
  <c r="M63" i="22"/>
  <c r="O33" i="22" s="1"/>
  <c r="P33" i="22" s="1"/>
  <c r="P5" i="22"/>
  <c r="O55" i="22"/>
  <c r="P55" i="22" s="1"/>
  <c r="O50" i="22"/>
  <c r="P50" i="22" s="1"/>
  <c r="V33" i="22"/>
  <c r="W33" i="22" s="1"/>
  <c r="W41" i="22"/>
  <c r="H37" i="22"/>
  <c r="I37" i="22" s="1"/>
  <c r="H42" i="22"/>
  <c r="I42" i="22" s="1"/>
  <c r="V51" i="22"/>
  <c r="W51" i="22" s="1"/>
  <c r="V43" i="22"/>
  <c r="W43" i="22" s="1"/>
  <c r="V17" i="22"/>
  <c r="W17" i="22" s="1"/>
  <c r="H27" i="22"/>
  <c r="I27" i="22" s="1"/>
  <c r="H52" i="22"/>
  <c r="I52" i="22" s="1"/>
  <c r="W60" i="22"/>
  <c r="AO60" i="22" s="1"/>
  <c r="AP60" i="22" s="1"/>
  <c r="AR60" i="22" s="1"/>
  <c r="T63" i="22"/>
  <c r="V24" i="22" s="1"/>
  <c r="W24" i="22" s="1"/>
  <c r="W5" i="22"/>
  <c r="O29" i="22"/>
  <c r="P29" i="22" s="1"/>
  <c r="H28" i="22"/>
  <c r="I28" i="22" s="1"/>
  <c r="H31" i="22"/>
  <c r="I31" i="22" s="1"/>
  <c r="W61" i="22"/>
  <c r="O42" i="22"/>
  <c r="P42" i="22" s="1"/>
  <c r="O35" i="22"/>
  <c r="P35" i="22" s="1"/>
  <c r="H54" i="22"/>
  <c r="I54" i="22" s="1"/>
  <c r="H19" i="22"/>
  <c r="I19" i="22" s="1"/>
  <c r="H9" i="22"/>
  <c r="I9" i="22" s="1"/>
  <c r="O31" i="22"/>
  <c r="P31" i="22" s="1"/>
  <c r="H44" i="22"/>
  <c r="I44" i="22" s="1"/>
  <c r="H29" i="22"/>
  <c r="I29" i="22" s="1"/>
  <c r="H11" i="21"/>
  <c r="I11" i="21" s="1"/>
  <c r="H62" i="21"/>
  <c r="I62" i="21" s="1"/>
  <c r="V26" i="21"/>
  <c r="W26" i="21" s="1"/>
  <c r="W63" i="21" s="1"/>
  <c r="V53" i="21"/>
  <c r="W53" i="21" s="1"/>
  <c r="AC7" i="21"/>
  <c r="AD7" i="21" s="1"/>
  <c r="P5" i="21"/>
  <c r="I5" i="21"/>
  <c r="F63" i="21"/>
  <c r="H29" i="21" s="1"/>
  <c r="I29" i="21" s="1"/>
  <c r="H35" i="21"/>
  <c r="I35" i="21" s="1"/>
  <c r="H27" i="21"/>
  <c r="I27" i="21" s="1"/>
  <c r="AA63" i="21"/>
  <c r="AC21" i="21" s="1"/>
  <c r="AD21" i="21" s="1"/>
  <c r="AC60" i="20"/>
  <c r="AA60" i="20"/>
  <c r="AB60" i="20" s="1"/>
  <c r="AD60" i="20" s="1"/>
  <c r="AC61" i="20"/>
  <c r="AA61" i="20"/>
  <c r="AB61" i="20" s="1"/>
  <c r="AD61" i="20" s="1"/>
  <c r="AA62" i="20"/>
  <c r="AB62" i="20" s="1"/>
  <c r="AD62" i="20" s="1"/>
  <c r="G12" i="20"/>
  <c r="I39" i="20"/>
  <c r="AC39" i="20" s="1"/>
  <c r="I8" i="20"/>
  <c r="G11" i="20"/>
  <c r="I56" i="20"/>
  <c r="AC56" i="20" s="1"/>
  <c r="I6" i="20"/>
  <c r="G54" i="20"/>
  <c r="G45" i="20"/>
  <c r="G37" i="20"/>
  <c r="I30" i="20"/>
  <c r="AA30" i="20" s="1"/>
  <c r="AB30" i="20" s="1"/>
  <c r="AD30" i="20" s="1"/>
  <c r="G48" i="20"/>
  <c r="I52" i="20"/>
  <c r="AC52" i="20" s="1"/>
  <c r="I14" i="20"/>
  <c r="G47" i="20"/>
  <c r="G41" i="20"/>
  <c r="I23" i="20"/>
  <c r="AC23" i="20" s="1"/>
  <c r="G34" i="20"/>
  <c r="G43" i="20"/>
  <c r="G28" i="20"/>
  <c r="I25" i="20"/>
  <c r="G9" i="20"/>
  <c r="G51" i="20"/>
  <c r="I17" i="20"/>
  <c r="AA58" i="20"/>
  <c r="AB58" i="20" s="1"/>
  <c r="AD58" i="20" s="1"/>
  <c r="G27" i="20"/>
  <c r="I16" i="20"/>
  <c r="G29" i="20"/>
  <c r="G5" i="20"/>
  <c r="F63" i="20"/>
  <c r="G53" i="20"/>
  <c r="I13" i="20"/>
  <c r="I7" i="20"/>
  <c r="I40" i="20"/>
  <c r="I32" i="20"/>
  <c r="AA32" i="20" s="1"/>
  <c r="AB32" i="20" s="1"/>
  <c r="AD32" i="20" s="1"/>
  <c r="G50" i="20"/>
  <c r="I46" i="20"/>
  <c r="AC46" i="20" s="1"/>
  <c r="I15" i="20"/>
  <c r="G38" i="20"/>
  <c r="G36" i="20"/>
  <c r="G24" i="20"/>
  <c r="H24" i="20" s="1"/>
  <c r="I24" i="20" s="1"/>
  <c r="AC24" i="20" s="1"/>
  <c r="G49" i="20"/>
  <c r="I10" i="20"/>
  <c r="I22" i="20"/>
  <c r="G42" i="20"/>
  <c r="N37" i="19"/>
  <c r="N45" i="19"/>
  <c r="P8" i="19"/>
  <c r="AQ8" i="19" s="1"/>
  <c r="N47" i="19"/>
  <c r="P59" i="19"/>
  <c r="P17" i="19"/>
  <c r="N38" i="19"/>
  <c r="P15" i="19"/>
  <c r="AQ15" i="19" s="1"/>
  <c r="N53" i="19"/>
  <c r="P50" i="19"/>
  <c r="AQ50" i="19" s="1"/>
  <c r="P41" i="19"/>
  <c r="AQ41" i="19" s="1"/>
  <c r="N19" i="19"/>
  <c r="P23" i="19"/>
  <c r="AO23" i="19" s="1"/>
  <c r="AP23" i="19" s="1"/>
  <c r="AR23" i="19" s="1"/>
  <c r="N10" i="19"/>
  <c r="O10" i="19" s="1"/>
  <c r="P10" i="19" s="1"/>
  <c r="N52" i="19"/>
  <c r="P56" i="19"/>
  <c r="AQ56" i="19" s="1"/>
  <c r="P14" i="19"/>
  <c r="N21" i="19"/>
  <c r="P57" i="19"/>
  <c r="AQ57" i="19" s="1"/>
  <c r="N48" i="19"/>
  <c r="P22" i="19"/>
  <c r="P20" i="19"/>
  <c r="AO20" i="19" s="1"/>
  <c r="AP20" i="19" s="1"/>
  <c r="AR20" i="19" s="1"/>
  <c r="N27" i="19"/>
  <c r="N35" i="19"/>
  <c r="V38" i="19"/>
  <c r="W38" i="19" s="1"/>
  <c r="P30" i="19"/>
  <c r="N43" i="19"/>
  <c r="N55" i="19"/>
  <c r="P6" i="19"/>
  <c r="P46" i="19"/>
  <c r="N24" i="19"/>
  <c r="P58" i="19"/>
  <c r="M63" i="19"/>
  <c r="P5" i="19"/>
  <c r="P32" i="19"/>
  <c r="AQ32" i="19" s="1"/>
  <c r="P13" i="19"/>
  <c r="AO13" i="19" s="1"/>
  <c r="AP13" i="19" s="1"/>
  <c r="AR13" i="19" s="1"/>
  <c r="P39" i="19"/>
  <c r="O12" i="19"/>
  <c r="P12" i="19" s="1"/>
  <c r="N29" i="19"/>
  <c r="N11" i="19"/>
  <c r="N49" i="19"/>
  <c r="H12" i="19"/>
  <c r="I12" i="19" s="1"/>
  <c r="AQ12" i="19" s="1"/>
  <c r="V53" i="19"/>
  <c r="W53" i="19" s="1"/>
  <c r="W63" i="19" s="1"/>
  <c r="H9" i="19"/>
  <c r="I9" i="19" s="1"/>
  <c r="V40" i="19"/>
  <c r="W40" i="19" s="1"/>
  <c r="H26" i="19"/>
  <c r="I26" i="19" s="1"/>
  <c r="V28" i="19"/>
  <c r="W28" i="19" s="1"/>
  <c r="P16" i="19"/>
  <c r="AO16" i="19" s="1"/>
  <c r="AP16" i="19" s="1"/>
  <c r="AR16" i="19" s="1"/>
  <c r="N26" i="19"/>
  <c r="P25" i="19"/>
  <c r="V11" i="19"/>
  <c r="W11" i="19" s="1"/>
  <c r="H18" i="19"/>
  <c r="I18" i="19" s="1"/>
  <c r="H42" i="19"/>
  <c r="I42" i="19" s="1"/>
  <c r="BE45" i="18"/>
  <c r="BF45" i="18" s="1"/>
  <c r="H19" i="18"/>
  <c r="I19" i="18" s="1"/>
  <c r="H25" i="18"/>
  <c r="I25" i="18" s="1"/>
  <c r="H28" i="18"/>
  <c r="I28" i="18" s="1"/>
  <c r="AA63" i="18"/>
  <c r="AC45" i="18" s="1"/>
  <c r="AD45" i="18" s="1"/>
  <c r="AD5" i="18"/>
  <c r="H47" i="18"/>
  <c r="I47" i="18" s="1"/>
  <c r="AJ47" i="18"/>
  <c r="AK47" i="18" s="1"/>
  <c r="H21" i="18"/>
  <c r="I21" i="18" s="1"/>
  <c r="H49" i="18"/>
  <c r="I49" i="18" s="1"/>
  <c r="H40" i="18"/>
  <c r="I40" i="18" s="1"/>
  <c r="BC63" i="18"/>
  <c r="BE43" i="18" s="1"/>
  <c r="BF43" i="18" s="1"/>
  <c r="BF5" i="18"/>
  <c r="BE6" i="18"/>
  <c r="BF6" i="18" s="1"/>
  <c r="BE12" i="18"/>
  <c r="BF12" i="18" s="1"/>
  <c r="BE20" i="18"/>
  <c r="BF20" i="18" s="1"/>
  <c r="H20" i="18"/>
  <c r="I20" i="18" s="1"/>
  <c r="H51" i="18"/>
  <c r="I51" i="18" s="1"/>
  <c r="H48" i="18"/>
  <c r="I48" i="18" s="1"/>
  <c r="H36" i="18"/>
  <c r="I36" i="18" s="1"/>
  <c r="BE33" i="18"/>
  <c r="BF33" i="18" s="1"/>
  <c r="W62" i="18"/>
  <c r="BU62" i="18" s="1"/>
  <c r="BY62" i="18" s="1"/>
  <c r="CE62" i="18" s="1"/>
  <c r="BE18" i="18"/>
  <c r="BF18" i="18" s="1"/>
  <c r="BE55" i="18"/>
  <c r="BF55" i="18" s="1"/>
  <c r="BE54" i="18"/>
  <c r="BF54" i="18" s="1"/>
  <c r="BE49" i="18"/>
  <c r="BF49" i="18" s="1"/>
  <c r="BJ63" i="18"/>
  <c r="BL47" i="18" s="1"/>
  <c r="BM47" i="18" s="1"/>
  <c r="BM5" i="18"/>
  <c r="H22" i="18"/>
  <c r="I22" i="18" s="1"/>
  <c r="H10" i="18"/>
  <c r="I10" i="18" s="1"/>
  <c r="H29" i="18"/>
  <c r="I29" i="18" s="1"/>
  <c r="H42" i="18"/>
  <c r="I42" i="18" s="1"/>
  <c r="BE25" i="18"/>
  <c r="BF25" i="18" s="1"/>
  <c r="BE48" i="18"/>
  <c r="BF48" i="18" s="1"/>
  <c r="H37" i="18"/>
  <c r="I37" i="18" s="1"/>
  <c r="H43" i="18"/>
  <c r="I43" i="18" s="1"/>
  <c r="H45" i="18"/>
  <c r="I45" i="18" s="1"/>
  <c r="AQ25" i="18"/>
  <c r="AR25" i="18" s="1"/>
  <c r="BE22" i="18"/>
  <c r="BF22" i="18" s="1"/>
  <c r="BL17" i="18"/>
  <c r="BM17" i="18" s="1"/>
  <c r="H18" i="18"/>
  <c r="I18" i="18" s="1"/>
  <c r="H9" i="18"/>
  <c r="I9" i="18" s="1"/>
  <c r="BE40" i="18"/>
  <c r="BF40" i="18" s="1"/>
  <c r="T63" i="18"/>
  <c r="V29" i="18" s="1"/>
  <c r="W29" i="18" s="1"/>
  <c r="W5" i="18"/>
  <c r="V10" i="18"/>
  <c r="W10" i="18" s="1"/>
  <c r="BE29" i="18"/>
  <c r="BF29" i="18" s="1"/>
  <c r="BL33" i="18"/>
  <c r="BM33" i="18" s="1"/>
  <c r="AX42" i="18"/>
  <c r="AY42" i="18" s="1"/>
  <c r="BE28" i="18"/>
  <c r="BF28" i="18" s="1"/>
  <c r="BE19" i="18"/>
  <c r="BF19" i="18" s="1"/>
  <c r="BE27" i="18"/>
  <c r="BF27" i="18" s="1"/>
  <c r="BE10" i="18"/>
  <c r="BF10" i="18" s="1"/>
  <c r="BL25" i="18"/>
  <c r="BM25" i="18" s="1"/>
  <c r="BL54" i="18"/>
  <c r="BM54" i="18" s="1"/>
  <c r="H32" i="18"/>
  <c r="I32" i="18" s="1"/>
  <c r="H31" i="18"/>
  <c r="I31" i="18" s="1"/>
  <c r="H26" i="18"/>
  <c r="I26" i="18" s="1"/>
  <c r="BE21" i="18"/>
  <c r="BF21" i="18" s="1"/>
  <c r="V42" i="18"/>
  <c r="W42" i="18" s="1"/>
  <c r="AV63" i="18"/>
  <c r="AX6" i="18" s="1"/>
  <c r="AY6" i="18" s="1"/>
  <c r="AY5" i="18"/>
  <c r="AQ34" i="18"/>
  <c r="AR34" i="18" s="1"/>
  <c r="V9" i="18"/>
  <c r="W9" i="18" s="1"/>
  <c r="BL48" i="18"/>
  <c r="BM48" i="18" s="1"/>
  <c r="BE37" i="18"/>
  <c r="BF37" i="18" s="1"/>
  <c r="BE17" i="18"/>
  <c r="BF17" i="18" s="1"/>
  <c r="BE34" i="18"/>
  <c r="BF34" i="18" s="1"/>
  <c r="V11" i="18"/>
  <c r="W11" i="18" s="1"/>
  <c r="BE26" i="18"/>
  <c r="BF26" i="18" s="1"/>
  <c r="BE51" i="18"/>
  <c r="BF51" i="18" s="1"/>
  <c r="BE36" i="18"/>
  <c r="BF36" i="18" s="1"/>
  <c r="H6" i="18"/>
  <c r="I6" i="18" s="1"/>
  <c r="BE47" i="18"/>
  <c r="BF47" i="18" s="1"/>
  <c r="H38" i="18"/>
  <c r="I38" i="18" s="1"/>
  <c r="H11" i="18"/>
  <c r="I11" i="18" s="1"/>
  <c r="BQ63" i="18"/>
  <c r="BS17" i="18" s="1"/>
  <c r="BT17" i="18" s="1"/>
  <c r="BT5" i="18"/>
  <c r="V34" i="18"/>
  <c r="W34" i="18" s="1"/>
  <c r="V47" i="18"/>
  <c r="W47" i="18" s="1"/>
  <c r="V55" i="18"/>
  <c r="W55" i="18" s="1"/>
  <c r="BE53" i="18"/>
  <c r="BF53" i="18" s="1"/>
  <c r="BE44" i="18"/>
  <c r="BF44" i="18" s="1"/>
  <c r="AO63" i="18"/>
  <c r="AQ21" i="18" s="1"/>
  <c r="AR21" i="18" s="1"/>
  <c r="AR5" i="18"/>
  <c r="AQ38" i="18"/>
  <c r="AR38" i="18" s="1"/>
  <c r="P5" i="18"/>
  <c r="V31" i="18"/>
  <c r="W31" i="18" s="1"/>
  <c r="V18" i="18"/>
  <c r="W18" i="18" s="1"/>
  <c r="V40" i="18"/>
  <c r="W40" i="18" s="1"/>
  <c r="BE32" i="18"/>
  <c r="BF32" i="18" s="1"/>
  <c r="BE31" i="18"/>
  <c r="BF31" i="18" s="1"/>
  <c r="BE38" i="18"/>
  <c r="BF38" i="18" s="1"/>
  <c r="AH63" i="18"/>
  <c r="AJ24" i="18" s="1"/>
  <c r="AK24" i="18" s="1"/>
  <c r="AK5" i="18"/>
  <c r="AJ44" i="18"/>
  <c r="AK44" i="18" s="1"/>
  <c r="BL45" i="18"/>
  <c r="BM45" i="18" s="1"/>
  <c r="H12" i="18"/>
  <c r="I12" i="18" s="1"/>
  <c r="H55" i="18"/>
  <c r="I55" i="18" s="1"/>
  <c r="AX45" i="18"/>
  <c r="AY45" i="18" s="1"/>
  <c r="H54" i="18"/>
  <c r="I54" i="18" s="1"/>
  <c r="AQ36" i="17"/>
  <c r="AR36" i="17" s="1"/>
  <c r="H37" i="17"/>
  <c r="I37" i="17" s="1"/>
  <c r="H56" i="17"/>
  <c r="I56" i="17" s="1"/>
  <c r="H58" i="17"/>
  <c r="I58" i="17" s="1"/>
  <c r="BE5" i="17"/>
  <c r="BF5" i="17" s="1"/>
  <c r="BE15" i="17"/>
  <c r="BF15" i="17" s="1"/>
  <c r="BE54" i="17"/>
  <c r="BF54" i="17" s="1"/>
  <c r="BE51" i="17"/>
  <c r="BF51" i="17" s="1"/>
  <c r="BE7" i="17"/>
  <c r="BF7" i="17" s="1"/>
  <c r="BE50" i="17"/>
  <c r="BF50" i="17" s="1"/>
  <c r="BE19" i="17"/>
  <c r="BF19" i="17" s="1"/>
  <c r="BE37" i="17"/>
  <c r="BF37" i="17" s="1"/>
  <c r="BE21" i="17"/>
  <c r="BF21" i="17" s="1"/>
  <c r="BE36" i="17"/>
  <c r="BF36" i="17" s="1"/>
  <c r="BE23" i="17"/>
  <c r="BF23" i="17" s="1"/>
  <c r="BE22" i="17"/>
  <c r="BF22" i="17" s="1"/>
  <c r="BE11" i="17"/>
  <c r="BF11" i="17" s="1"/>
  <c r="BE38" i="17"/>
  <c r="BF38" i="17" s="1"/>
  <c r="BE33" i="17"/>
  <c r="BF33" i="17" s="1"/>
  <c r="BE24" i="17"/>
  <c r="BF24" i="17" s="1"/>
  <c r="BE26" i="17"/>
  <c r="BF26" i="17" s="1"/>
  <c r="BE30" i="17"/>
  <c r="BF30" i="17" s="1"/>
  <c r="BE34" i="17"/>
  <c r="BF34" i="17" s="1"/>
  <c r="BE53" i="17"/>
  <c r="BF53" i="17" s="1"/>
  <c r="BE43" i="17"/>
  <c r="BF43" i="17" s="1"/>
  <c r="BE12" i="17"/>
  <c r="BF12" i="17" s="1"/>
  <c r="BE42" i="17"/>
  <c r="BF42" i="17" s="1"/>
  <c r="BE52" i="17"/>
  <c r="BF52" i="17" s="1"/>
  <c r="BE62" i="17"/>
  <c r="BF62" i="17" s="1"/>
  <c r="H49" i="17"/>
  <c r="I49" i="17" s="1"/>
  <c r="H59" i="17"/>
  <c r="I59" i="17" s="1"/>
  <c r="H24" i="17"/>
  <c r="I24" i="17" s="1"/>
  <c r="AQ12" i="17"/>
  <c r="AR12" i="17" s="1"/>
  <c r="BE31" i="17"/>
  <c r="BF31" i="17" s="1"/>
  <c r="H62" i="17"/>
  <c r="I62" i="17" s="1"/>
  <c r="H11" i="17"/>
  <c r="I11" i="17" s="1"/>
  <c r="BE9" i="17"/>
  <c r="BF9" i="17" s="1"/>
  <c r="H45" i="17"/>
  <c r="I45" i="17" s="1"/>
  <c r="AQ51" i="17"/>
  <c r="AR51" i="17" s="1"/>
  <c r="O48" i="17"/>
  <c r="P48" i="17" s="1"/>
  <c r="AQ26" i="17"/>
  <c r="AR26" i="17" s="1"/>
  <c r="AJ55" i="17"/>
  <c r="AK55" i="17" s="1"/>
  <c r="O29" i="17"/>
  <c r="P29" i="17" s="1"/>
  <c r="AQ44" i="17"/>
  <c r="AR44" i="17" s="1"/>
  <c r="AJ23" i="17"/>
  <c r="AK23" i="17" s="1"/>
  <c r="AQ34" i="17"/>
  <c r="AR34" i="17" s="1"/>
  <c r="AQ11" i="17"/>
  <c r="AR11" i="17" s="1"/>
  <c r="AQ19" i="17"/>
  <c r="AR19" i="17" s="1"/>
  <c r="AQ7" i="17"/>
  <c r="AR7" i="17" s="1"/>
  <c r="H22" i="17"/>
  <c r="I22" i="17" s="1"/>
  <c r="H30" i="17"/>
  <c r="I30" i="17" s="1"/>
  <c r="H28" i="17"/>
  <c r="I28" i="17" s="1"/>
  <c r="BE47" i="17"/>
  <c r="BF47" i="17" s="1"/>
  <c r="H52" i="17"/>
  <c r="I52" i="17" s="1"/>
  <c r="BE44" i="17"/>
  <c r="BF44" i="17" s="1"/>
  <c r="AJ11" i="17"/>
  <c r="AK11" i="17" s="1"/>
  <c r="O56" i="17"/>
  <c r="P56" i="17" s="1"/>
  <c r="V50" i="17"/>
  <c r="W50" i="17" s="1"/>
  <c r="AQ29" i="17"/>
  <c r="AR29" i="17" s="1"/>
  <c r="AJ9" i="17"/>
  <c r="AK9" i="17" s="1"/>
  <c r="O31" i="17"/>
  <c r="P31" i="17" s="1"/>
  <c r="O51" i="17"/>
  <c r="P51" i="17" s="1"/>
  <c r="AJ45" i="17"/>
  <c r="AK45" i="17" s="1"/>
  <c r="O18" i="17"/>
  <c r="P18" i="17" s="1"/>
  <c r="O54" i="17"/>
  <c r="P54" i="17" s="1"/>
  <c r="AX33" i="17"/>
  <c r="AY33" i="17" s="1"/>
  <c r="O9" i="17"/>
  <c r="P9" i="17" s="1"/>
  <c r="O28" i="17"/>
  <c r="P28" i="17" s="1"/>
  <c r="AQ54" i="17"/>
  <c r="AR54" i="17" s="1"/>
  <c r="AP5" i="17"/>
  <c r="AQ16" i="17" s="1"/>
  <c r="AR16" i="17" s="1"/>
  <c r="AO63" i="17"/>
  <c r="H42" i="17"/>
  <c r="I42" i="17" s="1"/>
  <c r="H50" i="17"/>
  <c r="I50" i="17" s="1"/>
  <c r="H48" i="17"/>
  <c r="I48" i="17" s="1"/>
  <c r="H44" i="17"/>
  <c r="I44" i="17" s="1"/>
  <c r="AX50" i="17"/>
  <c r="AY50" i="17" s="1"/>
  <c r="AQ49" i="17"/>
  <c r="AR49" i="17" s="1"/>
  <c r="O19" i="17"/>
  <c r="P19" i="17" s="1"/>
  <c r="AJ56" i="17"/>
  <c r="AK56" i="17" s="1"/>
  <c r="AJ52" i="17"/>
  <c r="AK52" i="17" s="1"/>
  <c r="AJ26" i="17"/>
  <c r="AK26" i="17" s="1"/>
  <c r="AJ34" i="17"/>
  <c r="AK34" i="17" s="1"/>
  <c r="AJ38" i="17"/>
  <c r="AK38" i="17" s="1"/>
  <c r="O22" i="17"/>
  <c r="P22" i="17" s="1"/>
  <c r="AX38" i="17"/>
  <c r="AY38" i="17" s="1"/>
  <c r="O25" i="17"/>
  <c r="P25" i="17" s="1"/>
  <c r="V22" i="17"/>
  <c r="W22" i="17" s="1"/>
  <c r="AQ23" i="17"/>
  <c r="AR23" i="17" s="1"/>
  <c r="BE59" i="17"/>
  <c r="BF59" i="17" s="1"/>
  <c r="BE18" i="17"/>
  <c r="BF18" i="17" s="1"/>
  <c r="H10" i="17"/>
  <c r="I10" i="17" s="1"/>
  <c r="H55" i="17"/>
  <c r="I55" i="17" s="1"/>
  <c r="AJ40" i="17"/>
  <c r="AK40" i="17" s="1"/>
  <c r="V31" i="17"/>
  <c r="W31" i="17" s="1"/>
  <c r="AJ27" i="17"/>
  <c r="AK27" i="17" s="1"/>
  <c r="O49" i="17"/>
  <c r="P49" i="17" s="1"/>
  <c r="O52" i="17"/>
  <c r="P52" i="17" s="1"/>
  <c r="V58" i="17"/>
  <c r="W58" i="17" s="1"/>
  <c r="O7" i="17"/>
  <c r="P7" i="17" s="1"/>
  <c r="AX47" i="17"/>
  <c r="AY47" i="17" s="1"/>
  <c r="U5" i="17"/>
  <c r="V7" i="17" s="1"/>
  <c r="W7" i="17" s="1"/>
  <c r="T63" i="17"/>
  <c r="V47" i="17" s="1"/>
  <c r="W47" i="17" s="1"/>
  <c r="AQ42" i="17"/>
  <c r="AR42" i="17" s="1"/>
  <c r="AQ21" i="17"/>
  <c r="AR21" i="17" s="1"/>
  <c r="AQ47" i="17"/>
  <c r="AR47" i="17" s="1"/>
  <c r="AC50" i="17"/>
  <c r="AD50" i="17" s="1"/>
  <c r="AQ50" i="17"/>
  <c r="AR50" i="17" s="1"/>
  <c r="AQ53" i="17"/>
  <c r="AR53" i="17" s="1"/>
  <c r="H27" i="17"/>
  <c r="I27" i="17" s="1"/>
  <c r="BE58" i="17"/>
  <c r="BF58" i="17" s="1"/>
  <c r="H25" i="17"/>
  <c r="I25" i="17" s="1"/>
  <c r="H16" i="17"/>
  <c r="I16" i="17" s="1"/>
  <c r="H43" i="17"/>
  <c r="I43" i="17" s="1"/>
  <c r="AJ44" i="17"/>
  <c r="AK44" i="17" s="1"/>
  <c r="AX22" i="17"/>
  <c r="AY22" i="17" s="1"/>
  <c r="AA63" i="17"/>
  <c r="AC11" i="17" s="1"/>
  <c r="AD11" i="17" s="1"/>
  <c r="AB5" i="17"/>
  <c r="AJ10" i="17"/>
  <c r="AK10" i="17" s="1"/>
  <c r="AI5" i="17"/>
  <c r="AJ5" i="17" s="1"/>
  <c r="AK5" i="17" s="1"/>
  <c r="AH63" i="17"/>
  <c r="M63" i="17"/>
  <c r="N5" i="17"/>
  <c r="O34" i="17" s="1"/>
  <c r="P34" i="17" s="1"/>
  <c r="O36" i="17"/>
  <c r="P36" i="17" s="1"/>
  <c r="AX27" i="17"/>
  <c r="AY27" i="17" s="1"/>
  <c r="O37" i="17"/>
  <c r="P37" i="17" s="1"/>
  <c r="AJ31" i="17"/>
  <c r="AK31" i="17" s="1"/>
  <c r="AX16" i="17"/>
  <c r="AY16" i="17" s="1"/>
  <c r="AQ25" i="17"/>
  <c r="AR25" i="17" s="1"/>
  <c r="AQ22" i="17"/>
  <c r="AR22" i="17" s="1"/>
  <c r="AQ9" i="17"/>
  <c r="AR9" i="17" s="1"/>
  <c r="AQ24" i="17"/>
  <c r="AR24" i="17" s="1"/>
  <c r="AQ59" i="17"/>
  <c r="AR59" i="17" s="1"/>
  <c r="BE56" i="17"/>
  <c r="BF56" i="17" s="1"/>
  <c r="H21" i="17"/>
  <c r="I21" i="17" s="1"/>
  <c r="H53" i="17"/>
  <c r="I53" i="17" s="1"/>
  <c r="H15" i="17"/>
  <c r="I15" i="17" s="1"/>
  <c r="H54" i="17"/>
  <c r="I54" i="17" s="1"/>
  <c r="H7" i="17"/>
  <c r="I7" i="17" s="1"/>
  <c r="AJ59" i="17"/>
  <c r="AK59" i="17" s="1"/>
  <c r="AJ22" i="17"/>
  <c r="AK22" i="17" s="1"/>
  <c r="AQ30" i="17"/>
  <c r="AR30" i="17" s="1"/>
  <c r="AC18" i="17"/>
  <c r="AD18" i="17" s="1"/>
  <c r="AJ30" i="17"/>
  <c r="AK30" i="17" s="1"/>
  <c r="AJ33" i="17"/>
  <c r="AK33" i="17" s="1"/>
  <c r="AJ15" i="17"/>
  <c r="AK15" i="17" s="1"/>
  <c r="O44" i="17"/>
  <c r="P44" i="17" s="1"/>
  <c r="AV63" i="17"/>
  <c r="AW5" i="17"/>
  <c r="AX37" i="17" s="1"/>
  <c r="AY37" i="17" s="1"/>
  <c r="V10" i="17"/>
  <c r="W10" i="17" s="1"/>
  <c r="AX56" i="17"/>
  <c r="AY56" i="17" s="1"/>
  <c r="O15" i="17"/>
  <c r="P15" i="17" s="1"/>
  <c r="AX49" i="17"/>
  <c r="AY49" i="17" s="1"/>
  <c r="AQ15" i="17"/>
  <c r="AR15" i="17" s="1"/>
  <c r="AQ37" i="17"/>
  <c r="AR37" i="17" s="1"/>
  <c r="H9" i="17"/>
  <c r="I9" i="17" s="1"/>
  <c r="BE29" i="17"/>
  <c r="BF29" i="17" s="1"/>
  <c r="BE49" i="17"/>
  <c r="BF49" i="17" s="1"/>
  <c r="BE48" i="17"/>
  <c r="BF48" i="17" s="1"/>
  <c r="BE40" i="17"/>
  <c r="BF40" i="17" s="1"/>
  <c r="H33" i="17"/>
  <c r="I33" i="17" s="1"/>
  <c r="H19" i="17"/>
  <c r="I19" i="17" s="1"/>
  <c r="H31" i="17"/>
  <c r="I31" i="17" s="1"/>
  <c r="AQ31" i="17"/>
  <c r="AR31" i="17" s="1"/>
  <c r="AQ28" i="17"/>
  <c r="AR28" i="17" s="1"/>
  <c r="AJ12" i="17"/>
  <c r="AK12" i="17" s="1"/>
  <c r="AJ53" i="17"/>
  <c r="AK53" i="17" s="1"/>
  <c r="AJ28" i="17"/>
  <c r="AK28" i="17" s="1"/>
  <c r="AJ50" i="17"/>
  <c r="AK50" i="17" s="1"/>
  <c r="V19" i="17"/>
  <c r="W19" i="17" s="1"/>
  <c r="V52" i="17"/>
  <c r="W52" i="17" s="1"/>
  <c r="O24" i="17"/>
  <c r="P24" i="17" s="1"/>
  <c r="O40" i="17"/>
  <c r="P40" i="17" s="1"/>
  <c r="O38" i="17"/>
  <c r="P38" i="17" s="1"/>
  <c r="AC9" i="17"/>
  <c r="AD9" i="17" s="1"/>
  <c r="AQ40" i="17"/>
  <c r="AR40" i="17" s="1"/>
  <c r="BE45" i="17"/>
  <c r="BF45" i="17" s="1"/>
  <c r="H47" i="17"/>
  <c r="I47" i="17" s="1"/>
  <c r="H18" i="17"/>
  <c r="I18" i="17" s="1"/>
  <c r="H40" i="17"/>
  <c r="I40" i="17" s="1"/>
  <c r="H5" i="17"/>
  <c r="I5" i="17" s="1"/>
  <c r="H36" i="17"/>
  <c r="I36" i="17" s="1"/>
  <c r="G43" i="16"/>
  <c r="I10" i="16"/>
  <c r="I62" i="16"/>
  <c r="O40" i="16"/>
  <c r="P40" i="16" s="1"/>
  <c r="I57" i="16"/>
  <c r="I46" i="16"/>
  <c r="G50" i="16"/>
  <c r="G49" i="16"/>
  <c r="H47" i="16"/>
  <c r="I47" i="16" s="1"/>
  <c r="M63" i="16"/>
  <c r="N5" i="16"/>
  <c r="O29" i="16" s="1"/>
  <c r="P29" i="16" s="1"/>
  <c r="O54" i="16"/>
  <c r="P54" i="16" s="1"/>
  <c r="G36" i="16"/>
  <c r="I25" i="16"/>
  <c r="G24" i="16"/>
  <c r="O9" i="16"/>
  <c r="P9" i="16" s="1"/>
  <c r="I61" i="16"/>
  <c r="G44" i="16"/>
  <c r="I15" i="16"/>
  <c r="G27" i="16"/>
  <c r="H33" i="16" s="1"/>
  <c r="I33" i="16" s="1"/>
  <c r="I8" i="16"/>
  <c r="I13" i="16"/>
  <c r="O51" i="16"/>
  <c r="P51" i="16" s="1"/>
  <c r="O14" i="16"/>
  <c r="P14" i="16" s="1"/>
  <c r="O53" i="16"/>
  <c r="P53" i="16" s="1"/>
  <c r="I39" i="16"/>
  <c r="I30" i="16"/>
  <c r="G58" i="16"/>
  <c r="I7" i="16"/>
  <c r="F63" i="16"/>
  <c r="G5" i="16"/>
  <c r="H26" i="16" s="1"/>
  <c r="I26" i="16" s="1"/>
  <c r="G17" i="16"/>
  <c r="H21" i="16" s="1"/>
  <c r="I21" i="16" s="1"/>
  <c r="O26" i="16"/>
  <c r="P26" i="16" s="1"/>
  <c r="G42" i="16"/>
  <c r="H42" i="16" s="1"/>
  <c r="I42" i="16" s="1"/>
  <c r="G28" i="16"/>
  <c r="O11" i="16"/>
  <c r="P11" i="16" s="1"/>
  <c r="G55" i="16"/>
  <c r="G38" i="16"/>
  <c r="G34" i="16"/>
  <c r="I59" i="16"/>
  <c r="I35" i="16"/>
  <c r="G37" i="16"/>
  <c r="O47" i="16"/>
  <c r="P47" i="16" s="1"/>
  <c r="O52" i="16"/>
  <c r="P52" i="16" s="1"/>
  <c r="O6" i="16"/>
  <c r="P6" i="16" s="1"/>
  <c r="I5" i="15"/>
  <c r="O26" i="15"/>
  <c r="P26" i="15" s="1"/>
  <c r="O43" i="15"/>
  <c r="P43" i="15" s="1"/>
  <c r="T63" i="15"/>
  <c r="V33" i="15" s="1"/>
  <c r="W33" i="15" s="1"/>
  <c r="W5" i="15"/>
  <c r="AA63" i="15"/>
  <c r="AC22" i="15" s="1"/>
  <c r="AD22" i="15" s="1"/>
  <c r="AD5" i="15"/>
  <c r="AH63" i="15"/>
  <c r="AJ45" i="15" s="1"/>
  <c r="AK45" i="15" s="1"/>
  <c r="AK5" i="15"/>
  <c r="M63" i="15"/>
  <c r="O22" i="15" s="1"/>
  <c r="P22" i="15" s="1"/>
  <c r="P5" i="15"/>
  <c r="BC60" i="23"/>
  <c r="BD60" i="23" s="1"/>
  <c r="BF60" i="23" s="1"/>
  <c r="BE41" i="23"/>
  <c r="BC23" i="23"/>
  <c r="BD23" i="23" s="1"/>
  <c r="BF23" i="23" s="1"/>
  <c r="BC14" i="23"/>
  <c r="BD14" i="23" s="1"/>
  <c r="BF14" i="23" s="1"/>
  <c r="BC7" i="23"/>
  <c r="BD7" i="23" s="1"/>
  <c r="BF7" i="23" s="1"/>
  <c r="AO6" i="22"/>
  <c r="AP6" i="22" s="1"/>
  <c r="AR6" i="22" s="1"/>
  <c r="AO25" i="22"/>
  <c r="AP25" i="22" s="1"/>
  <c r="AR25" i="22" s="1"/>
  <c r="AO56" i="22"/>
  <c r="AP56" i="22" s="1"/>
  <c r="AR56" i="22" s="1"/>
  <c r="AQ39" i="22"/>
  <c r="AO7" i="22"/>
  <c r="AP7" i="22" s="1"/>
  <c r="AR7" i="22" s="1"/>
  <c r="AO20" i="22"/>
  <c r="AP20" i="22" s="1"/>
  <c r="AR20" i="22" s="1"/>
  <c r="AQ41" i="22"/>
  <c r="AO8" i="22"/>
  <c r="AP8" i="22" s="1"/>
  <c r="AR8" i="22" s="1"/>
  <c r="AO15" i="22"/>
  <c r="AP15" i="22" s="1"/>
  <c r="AR15" i="22" s="1"/>
  <c r="AQ32" i="22"/>
  <c r="AV25" i="21"/>
  <c r="AW25" i="21" s="1"/>
  <c r="AY25" i="21" s="1"/>
  <c r="AX59" i="21"/>
  <c r="AV20" i="21"/>
  <c r="AW20" i="21" s="1"/>
  <c r="AY20" i="21" s="1"/>
  <c r="AX58" i="21"/>
  <c r="AV56" i="21"/>
  <c r="AW56" i="21" s="1"/>
  <c r="AY56" i="21" s="1"/>
  <c r="AC62" i="20"/>
  <c r="AA59" i="20"/>
  <c r="AB59" i="20" s="1"/>
  <c r="AD59" i="20" s="1"/>
  <c r="AA19" i="20"/>
  <c r="AB19" i="20" s="1"/>
  <c r="AD19" i="20" s="1"/>
  <c r="AQ60" i="19"/>
  <c r="AO22" i="19"/>
  <c r="AP22" i="19" s="1"/>
  <c r="AR22" i="19" s="1"/>
  <c r="AQ22" i="19"/>
  <c r="M33" i="21"/>
  <c r="N33" i="21" s="1"/>
  <c r="AC57" i="20"/>
  <c r="AA57" i="20"/>
  <c r="AB57" i="20" s="1"/>
  <c r="AD57" i="20" s="1"/>
  <c r="M51" i="18"/>
  <c r="N51" i="18" s="1"/>
  <c r="F18" i="15"/>
  <c r="G18" i="15" s="1"/>
  <c r="J6" i="14"/>
  <c r="K6" i="14" s="1"/>
  <c r="J2" i="14"/>
  <c r="K2" i="14" s="1"/>
  <c r="J48" i="14"/>
  <c r="K48" i="14" s="1"/>
  <c r="J47" i="14"/>
  <c r="K47" i="14" s="1"/>
  <c r="J49" i="14"/>
  <c r="K49" i="14" s="1"/>
  <c r="J50" i="14"/>
  <c r="K50" i="14" s="1"/>
  <c r="K45" i="14"/>
  <c r="J37" i="14"/>
  <c r="K37" i="14" s="1"/>
  <c r="J40" i="14"/>
  <c r="K40" i="14" s="1"/>
  <c r="J39" i="14"/>
  <c r="K39" i="14" s="1"/>
  <c r="K34" i="14"/>
  <c r="J24" i="14"/>
  <c r="K24" i="14" s="1"/>
  <c r="J29" i="14"/>
  <c r="K29" i="14" s="1"/>
  <c r="J27" i="14"/>
  <c r="K27" i="14" s="1"/>
  <c r="J21" i="14"/>
  <c r="K21" i="14" s="1"/>
  <c r="J22" i="14"/>
  <c r="K22" i="14" s="1"/>
  <c r="J26" i="14"/>
  <c r="K26" i="14" s="1"/>
  <c r="J23" i="14"/>
  <c r="K23" i="14" s="1"/>
  <c r="J28" i="14"/>
  <c r="K28" i="14" s="1"/>
  <c r="J20" i="14"/>
  <c r="K20" i="14" s="1"/>
  <c r="K19" i="14"/>
  <c r="K10" i="14"/>
  <c r="J3" i="14"/>
  <c r="K3" i="14" s="1"/>
  <c r="J5" i="14"/>
  <c r="K5" i="14" s="1"/>
  <c r="J4" i="14"/>
  <c r="K4" i="14" s="1"/>
  <c r="G42" i="11"/>
  <c r="H42" i="11" s="1"/>
  <c r="G41" i="11"/>
  <c r="H41" i="11" s="1"/>
  <c r="G40" i="11"/>
  <c r="H40" i="11" s="1"/>
  <c r="G39" i="11"/>
  <c r="H39" i="11" s="1"/>
  <c r="G38" i="11"/>
  <c r="H38" i="11" s="1"/>
  <c r="G37" i="11"/>
  <c r="H37" i="11" s="1"/>
  <c r="G35" i="11"/>
  <c r="G34" i="11"/>
  <c r="H34" i="11" s="1"/>
  <c r="G30" i="11"/>
  <c r="H30" i="11" s="1"/>
  <c r="G27" i="11"/>
  <c r="H27" i="11" s="1"/>
  <c r="G26" i="11"/>
  <c r="H26" i="11" s="1"/>
  <c r="G24" i="11"/>
  <c r="H24" i="11" s="1"/>
  <c r="G22" i="11"/>
  <c r="H22" i="11" s="1"/>
  <c r="G20" i="11"/>
  <c r="H20" i="11" s="1"/>
  <c r="G19" i="11"/>
  <c r="H19" i="11" s="1"/>
  <c r="G18" i="11"/>
  <c r="H18" i="11" s="1"/>
  <c r="G11" i="11"/>
  <c r="H11" i="11" s="1"/>
  <c r="G10" i="11"/>
  <c r="G8" i="11"/>
  <c r="H8" i="11" s="1"/>
  <c r="G6" i="11"/>
  <c r="H6" i="11" s="1"/>
  <c r="G3" i="11"/>
  <c r="H3" i="11" s="1"/>
  <c r="G4" i="11"/>
  <c r="G5" i="11"/>
  <c r="H5" i="11" s="1"/>
  <c r="G7" i="11"/>
  <c r="G9" i="11"/>
  <c r="G12" i="11"/>
  <c r="G13" i="11"/>
  <c r="G14" i="11"/>
  <c r="H14" i="11" s="1"/>
  <c r="G15" i="11"/>
  <c r="H15" i="11" s="1"/>
  <c r="G16" i="11"/>
  <c r="G17" i="11"/>
  <c r="H17" i="11" s="1"/>
  <c r="G21" i="11"/>
  <c r="H21" i="11" s="1"/>
  <c r="G23" i="11"/>
  <c r="H23" i="11" s="1"/>
  <c r="G25" i="11"/>
  <c r="H25" i="11" s="1"/>
  <c r="G28" i="11"/>
  <c r="H28" i="11" s="1"/>
  <c r="G29" i="11"/>
  <c r="H29" i="11" s="1"/>
  <c r="G31" i="11"/>
  <c r="H31" i="11" s="1"/>
  <c r="G32" i="11"/>
  <c r="H32" i="11" s="1"/>
  <c r="G33" i="11"/>
  <c r="H33" i="11" s="1"/>
  <c r="G36" i="11"/>
  <c r="H36" i="11" s="1"/>
  <c r="G43" i="11"/>
  <c r="R4" i="12"/>
  <c r="O11" i="12"/>
  <c r="N11" i="12"/>
  <c r="N10" i="12"/>
  <c r="O7" i="12"/>
  <c r="N7" i="12"/>
  <c r="O6" i="12"/>
  <c r="N6" i="12"/>
  <c r="L11" i="12"/>
  <c r="K11" i="12"/>
  <c r="K10" i="12"/>
  <c r="L8" i="12"/>
  <c r="K8" i="12"/>
  <c r="L7" i="12"/>
  <c r="K7" i="12"/>
  <c r="L6" i="12"/>
  <c r="H11" i="12"/>
  <c r="H10" i="12"/>
  <c r="I9" i="12"/>
  <c r="I8" i="12"/>
  <c r="H8" i="12"/>
  <c r="I7" i="12"/>
  <c r="I5" i="12"/>
  <c r="H5" i="12"/>
  <c r="H4" i="12"/>
  <c r="E5" i="12"/>
  <c r="F5" i="12"/>
  <c r="F6" i="12"/>
  <c r="E7" i="12"/>
  <c r="E8" i="12"/>
  <c r="F8" i="12"/>
  <c r="E9" i="12"/>
  <c r="F11" i="12"/>
  <c r="F4" i="12"/>
  <c r="E4" i="12"/>
  <c r="B13" i="12"/>
  <c r="P12" i="12"/>
  <c r="R12" i="12" s="1"/>
  <c r="M12" i="12"/>
  <c r="O12" i="12" s="1"/>
  <c r="J12" i="12"/>
  <c r="L12" i="12" s="1"/>
  <c r="G12" i="12"/>
  <c r="H12" i="12" s="1"/>
  <c r="D12" i="12"/>
  <c r="E12" i="12" s="1"/>
  <c r="P11" i="12"/>
  <c r="R11" i="12" s="1"/>
  <c r="M11" i="12"/>
  <c r="J11" i="12"/>
  <c r="G11" i="12"/>
  <c r="I11" i="12" s="1"/>
  <c r="D11" i="12"/>
  <c r="E11" i="12" s="1"/>
  <c r="P10" i="12"/>
  <c r="R10" i="12" s="1"/>
  <c r="M10" i="12"/>
  <c r="O10" i="12" s="1"/>
  <c r="J10" i="12"/>
  <c r="L10" i="12" s="1"/>
  <c r="G10" i="12"/>
  <c r="I10" i="12" s="1"/>
  <c r="D10" i="12"/>
  <c r="E10" i="12" s="1"/>
  <c r="P9" i="12"/>
  <c r="Q9" i="12" s="1"/>
  <c r="M9" i="12"/>
  <c r="O9" i="12" s="1"/>
  <c r="J9" i="12"/>
  <c r="L9" i="12" s="1"/>
  <c r="G9" i="12"/>
  <c r="H9" i="12" s="1"/>
  <c r="D9" i="12"/>
  <c r="F9" i="12" s="1"/>
  <c r="P8" i="12"/>
  <c r="R8" i="12" s="1"/>
  <c r="M8" i="12"/>
  <c r="O8" i="12" s="1"/>
  <c r="J8" i="12"/>
  <c r="G8" i="12"/>
  <c r="D8" i="12"/>
  <c r="P7" i="12"/>
  <c r="R7" i="12" s="1"/>
  <c r="M7" i="12"/>
  <c r="J7" i="12"/>
  <c r="G7" i="12"/>
  <c r="H7" i="12" s="1"/>
  <c r="D7" i="12"/>
  <c r="F7" i="12" s="1"/>
  <c r="P6" i="12"/>
  <c r="R6" i="12" s="1"/>
  <c r="M6" i="12"/>
  <c r="J6" i="12"/>
  <c r="K6" i="12" s="1"/>
  <c r="G6" i="12"/>
  <c r="I6" i="12" s="1"/>
  <c r="D6" i="12"/>
  <c r="E6" i="12" s="1"/>
  <c r="P5" i="12"/>
  <c r="R5" i="12" s="1"/>
  <c r="M5" i="12"/>
  <c r="O5" i="12" s="1"/>
  <c r="J5" i="12"/>
  <c r="L5" i="12" s="1"/>
  <c r="G5" i="12"/>
  <c r="D5" i="12"/>
  <c r="P4" i="12"/>
  <c r="Q4" i="12" s="1"/>
  <c r="M4" i="12"/>
  <c r="O4" i="12" s="1"/>
  <c r="J4" i="12"/>
  <c r="L4" i="12" s="1"/>
  <c r="G4" i="12"/>
  <c r="I4" i="12" s="1"/>
  <c r="D4" i="12"/>
  <c r="H12" i="11"/>
  <c r="H13" i="11"/>
  <c r="H16" i="11"/>
  <c r="H43" i="11"/>
  <c r="H4" i="11"/>
  <c r="H7" i="11"/>
  <c r="H9" i="11"/>
  <c r="H10" i="11"/>
  <c r="H35" i="11"/>
  <c r="BS28" i="18" l="1"/>
  <c r="BT28" i="18" s="1"/>
  <c r="AX54" i="18"/>
  <c r="AY54" i="18" s="1"/>
  <c r="AQ12" i="18"/>
  <c r="AR12" i="18" s="1"/>
  <c r="AQ10" i="18"/>
  <c r="AR10" i="18" s="1"/>
  <c r="AX12" i="18"/>
  <c r="AY12" i="18" s="1"/>
  <c r="BS51" i="18"/>
  <c r="BT51" i="18" s="1"/>
  <c r="AX10" i="18"/>
  <c r="AY10" i="18" s="1"/>
  <c r="V38" i="18"/>
  <c r="W38" i="18" s="1"/>
  <c r="AQ42" i="18"/>
  <c r="AR42" i="18" s="1"/>
  <c r="BS31" i="18"/>
  <c r="BT31" i="18" s="1"/>
  <c r="BS29" i="18"/>
  <c r="BT29" i="18" s="1"/>
  <c r="AX38" i="18"/>
  <c r="AY38" i="18" s="1"/>
  <c r="BE11" i="18"/>
  <c r="BF11" i="18" s="1"/>
  <c r="BF63" i="18" s="1"/>
  <c r="AX48" i="18"/>
  <c r="AY48" i="18" s="1"/>
  <c r="BE24" i="18"/>
  <c r="BF24" i="18" s="1"/>
  <c r="AQ53" i="18"/>
  <c r="AR53" i="18" s="1"/>
  <c r="V24" i="18"/>
  <c r="W24" i="18" s="1"/>
  <c r="BS11" i="18"/>
  <c r="BT11" i="18" s="1"/>
  <c r="BE42" i="18"/>
  <c r="BF42" i="18" s="1"/>
  <c r="BE9" i="18"/>
  <c r="BF9" i="18" s="1"/>
  <c r="BL9" i="18"/>
  <c r="BM9" i="18" s="1"/>
  <c r="BL31" i="18"/>
  <c r="BM31" i="18" s="1"/>
  <c r="AJ6" i="18"/>
  <c r="AK6" i="18" s="1"/>
  <c r="CF16" i="18"/>
  <c r="CI16" i="18"/>
  <c r="CJ16" i="18" s="1"/>
  <c r="CF13" i="18"/>
  <c r="CI13" i="18"/>
  <c r="CJ13" i="18" s="1"/>
  <c r="CI52" i="18"/>
  <c r="CJ52" i="18" s="1"/>
  <c r="CF52" i="18"/>
  <c r="CI7" i="18"/>
  <c r="CJ7" i="18" s="1"/>
  <c r="CF7" i="18"/>
  <c r="CF62" i="18"/>
  <c r="CI62" i="18"/>
  <c r="CJ62" i="18" s="1"/>
  <c r="CI56" i="18"/>
  <c r="CJ56" i="18" s="1"/>
  <c r="CF56" i="18"/>
  <c r="CF14" i="18"/>
  <c r="CI14" i="18"/>
  <c r="CJ14" i="18" s="1"/>
  <c r="V25" i="18"/>
  <c r="W25" i="18" s="1"/>
  <c r="AX18" i="18"/>
  <c r="AY18" i="18" s="1"/>
  <c r="V21" i="18"/>
  <c r="W21" i="18" s="1"/>
  <c r="BL42" i="18"/>
  <c r="BM42" i="18" s="1"/>
  <c r="BS22" i="18"/>
  <c r="BT22" i="18" s="1"/>
  <c r="CF60" i="18"/>
  <c r="CI60" i="18"/>
  <c r="CJ60" i="18" s="1"/>
  <c r="BL19" i="18"/>
  <c r="BM19" i="18" s="1"/>
  <c r="BL34" i="18"/>
  <c r="BM34" i="18" s="1"/>
  <c r="CF46" i="18"/>
  <c r="CI46" i="18"/>
  <c r="CJ46" i="18" s="1"/>
  <c r="BS12" i="18"/>
  <c r="BT12" i="18" s="1"/>
  <c r="AJ21" i="18"/>
  <c r="AK21" i="18" s="1"/>
  <c r="BL32" i="18"/>
  <c r="BM32" i="18" s="1"/>
  <c r="V28" i="18"/>
  <c r="W28" i="18" s="1"/>
  <c r="BS37" i="18"/>
  <c r="BT37" i="18" s="1"/>
  <c r="BS44" i="18"/>
  <c r="BT44" i="18" s="1"/>
  <c r="BS43" i="18"/>
  <c r="BT43" i="18" s="1"/>
  <c r="CF15" i="18"/>
  <c r="CI15" i="18"/>
  <c r="CJ15" i="18" s="1"/>
  <c r="AX40" i="18"/>
  <c r="AY40" i="18" s="1"/>
  <c r="AJ32" i="18"/>
  <c r="AK32" i="18" s="1"/>
  <c r="BL28" i="18"/>
  <c r="BM28" i="18" s="1"/>
  <c r="CI8" i="18"/>
  <c r="CJ8" i="18" s="1"/>
  <c r="CF8" i="18"/>
  <c r="AQ27" i="18"/>
  <c r="AR27" i="18" s="1"/>
  <c r="BL40" i="18"/>
  <c r="BM40" i="18" s="1"/>
  <c r="V54" i="18"/>
  <c r="W54" i="18" s="1"/>
  <c r="BS26" i="18"/>
  <c r="BT26" i="18" s="1"/>
  <c r="BL18" i="18"/>
  <c r="BM18" i="18" s="1"/>
  <c r="AQ51" i="18"/>
  <c r="AR51" i="18" s="1"/>
  <c r="CI39" i="18"/>
  <c r="CJ39" i="18" s="1"/>
  <c r="CF39" i="18"/>
  <c r="CI41" i="18"/>
  <c r="CJ41" i="18" s="1"/>
  <c r="CF41" i="18"/>
  <c r="BL21" i="18"/>
  <c r="BM21" i="18" s="1"/>
  <c r="AQ24" i="18"/>
  <c r="AR24" i="18" s="1"/>
  <c r="V19" i="18"/>
  <c r="W19" i="18" s="1"/>
  <c r="BL29" i="18"/>
  <c r="BM29" i="18" s="1"/>
  <c r="AQ9" i="18"/>
  <c r="AR9" i="18" s="1"/>
  <c r="AX34" i="18"/>
  <c r="AY34" i="18" s="1"/>
  <c r="CF50" i="18"/>
  <c r="CI50" i="18"/>
  <c r="CJ50" i="18" s="1"/>
  <c r="BS40" i="18"/>
  <c r="BT40" i="18" s="1"/>
  <c r="V12" i="18"/>
  <c r="W12" i="18" s="1"/>
  <c r="V36" i="18"/>
  <c r="W36" i="18" s="1"/>
  <c r="AX37" i="18"/>
  <c r="AY37" i="18" s="1"/>
  <c r="CF58" i="18"/>
  <c r="CI58" i="18"/>
  <c r="CJ58" i="18" s="1"/>
  <c r="CI35" i="18"/>
  <c r="CJ35" i="18" s="1"/>
  <c r="CF35" i="18"/>
  <c r="CF59" i="18"/>
  <c r="CI59" i="18"/>
  <c r="CJ59" i="18" s="1"/>
  <c r="CF61" i="18"/>
  <c r="CI61" i="18"/>
  <c r="CJ61" i="18" s="1"/>
  <c r="BU5" i="18"/>
  <c r="BL49" i="18"/>
  <c r="BM49" i="18" s="1"/>
  <c r="AX43" i="18"/>
  <c r="AY43" i="18" s="1"/>
  <c r="BL20" i="18"/>
  <c r="BM20" i="18" s="1"/>
  <c r="AX11" i="18"/>
  <c r="AY11" i="18" s="1"/>
  <c r="BL10" i="18"/>
  <c r="BM10" i="18" s="1"/>
  <c r="AX20" i="18"/>
  <c r="AY20" i="18" s="1"/>
  <c r="BL36" i="18"/>
  <c r="BM36" i="18" s="1"/>
  <c r="BS9" i="18"/>
  <c r="BT9" i="18" s="1"/>
  <c r="AX22" i="18"/>
  <c r="AY22" i="18" s="1"/>
  <c r="V37" i="18"/>
  <c r="W37" i="18" s="1"/>
  <c r="AX28" i="18"/>
  <c r="AY28" i="18" s="1"/>
  <c r="AQ26" i="18"/>
  <c r="AR26" i="18" s="1"/>
  <c r="AX33" i="18"/>
  <c r="AY33" i="18" s="1"/>
  <c r="AQ17" i="18"/>
  <c r="AR17" i="18" s="1"/>
  <c r="BL6" i="18"/>
  <c r="BM6" i="18" s="1"/>
  <c r="BL27" i="18"/>
  <c r="BM27" i="18" s="1"/>
  <c r="AX36" i="18"/>
  <c r="AY36" i="18" s="1"/>
  <c r="BL51" i="18"/>
  <c r="BM51" i="18" s="1"/>
  <c r="V44" i="18"/>
  <c r="W44" i="18" s="1"/>
  <c r="BL22" i="18"/>
  <c r="BM22" i="18" s="1"/>
  <c r="CF30" i="18"/>
  <c r="CI30" i="18"/>
  <c r="CJ30" i="18" s="1"/>
  <c r="CI23" i="18"/>
  <c r="CJ23" i="18" s="1"/>
  <c r="CF23" i="18"/>
  <c r="BL12" i="18"/>
  <c r="BM12" i="18" s="1"/>
  <c r="BL38" i="18"/>
  <c r="BM38" i="18" s="1"/>
  <c r="AQ43" i="18"/>
  <c r="AR43" i="18" s="1"/>
  <c r="V20" i="18"/>
  <c r="W20" i="18" s="1"/>
  <c r="AQ36" i="18"/>
  <c r="AR36" i="18" s="1"/>
  <c r="BL53" i="18"/>
  <c r="BM53" i="18" s="1"/>
  <c r="AQ18" i="18"/>
  <c r="AR18" i="18" s="1"/>
  <c r="V27" i="18"/>
  <c r="W27" i="18" s="1"/>
  <c r="BS20" i="18"/>
  <c r="BT20" i="18" s="1"/>
  <c r="AQ28" i="18"/>
  <c r="AR28" i="18" s="1"/>
  <c r="V26" i="18"/>
  <c r="W26" i="18" s="1"/>
  <c r="CI57" i="18"/>
  <c r="CJ57" i="18" s="1"/>
  <c r="CF57" i="18"/>
  <c r="AC21" i="15"/>
  <c r="AD21" i="15" s="1"/>
  <c r="AC37" i="15"/>
  <c r="AD37" i="15" s="1"/>
  <c r="AC44" i="15"/>
  <c r="AD44" i="15" s="1"/>
  <c r="AC55" i="15"/>
  <c r="AD55" i="15" s="1"/>
  <c r="AC45" i="15"/>
  <c r="AD45" i="15" s="1"/>
  <c r="AC38" i="15"/>
  <c r="AD38" i="15" s="1"/>
  <c r="AC51" i="15"/>
  <c r="AD51" i="15" s="1"/>
  <c r="O12" i="15"/>
  <c r="P12" i="15" s="1"/>
  <c r="O51" i="15"/>
  <c r="P51" i="15" s="1"/>
  <c r="AW58" i="15"/>
  <c r="O55" i="15"/>
  <c r="P55" i="15" s="1"/>
  <c r="O36" i="15"/>
  <c r="P36" i="15" s="1"/>
  <c r="O19" i="15"/>
  <c r="P19" i="15" s="1"/>
  <c r="O34" i="15"/>
  <c r="P34" i="15" s="1"/>
  <c r="O27" i="15"/>
  <c r="P27" i="15" s="1"/>
  <c r="O33" i="15"/>
  <c r="P33" i="15" s="1"/>
  <c r="O37" i="15"/>
  <c r="P37" i="15" s="1"/>
  <c r="O9" i="15"/>
  <c r="P9" i="15" s="1"/>
  <c r="O24" i="15"/>
  <c r="P24" i="15" s="1"/>
  <c r="AJ21" i="15"/>
  <c r="AK21" i="15" s="1"/>
  <c r="AJ48" i="15"/>
  <c r="AK48" i="15" s="1"/>
  <c r="AJ12" i="15"/>
  <c r="AK12" i="15" s="1"/>
  <c r="AC26" i="15"/>
  <c r="AD26" i="15" s="1"/>
  <c r="V49" i="15"/>
  <c r="W49" i="15" s="1"/>
  <c r="AJ38" i="15"/>
  <c r="AK38" i="15" s="1"/>
  <c r="AJ22" i="15"/>
  <c r="AK22" i="15" s="1"/>
  <c r="AL5" i="15"/>
  <c r="AZ15" i="15"/>
  <c r="BA15" i="15" s="1"/>
  <c r="AW15" i="15"/>
  <c r="AW8" i="15"/>
  <c r="AZ8" i="15"/>
  <c r="BA8" i="15" s="1"/>
  <c r="AZ14" i="15"/>
  <c r="BA14" i="15" s="1"/>
  <c r="AW14" i="15"/>
  <c r="AW52" i="15"/>
  <c r="AZ52" i="15"/>
  <c r="BA52" i="15" s="1"/>
  <c r="AW40" i="15"/>
  <c r="AZ40" i="15"/>
  <c r="BA40" i="15" s="1"/>
  <c r="AZ13" i="15"/>
  <c r="BA13" i="15" s="1"/>
  <c r="AW13" i="15"/>
  <c r="AZ30" i="15"/>
  <c r="BA30" i="15" s="1"/>
  <c r="AW30" i="15"/>
  <c r="AZ46" i="15"/>
  <c r="BA46" i="15" s="1"/>
  <c r="AW46" i="15"/>
  <c r="AW7" i="15"/>
  <c r="AZ7" i="15"/>
  <c r="BA7" i="15" s="1"/>
  <c r="AZ41" i="15"/>
  <c r="BA41" i="15" s="1"/>
  <c r="AW41" i="15"/>
  <c r="AJ36" i="15"/>
  <c r="AK36" i="15" s="1"/>
  <c r="AZ50" i="15"/>
  <c r="BA50" i="15" s="1"/>
  <c r="AW50" i="15"/>
  <c r="O48" i="15"/>
  <c r="P48" i="15" s="1"/>
  <c r="AW35" i="15"/>
  <c r="AZ35" i="15"/>
  <c r="BA35" i="15" s="1"/>
  <c r="AC9" i="15"/>
  <c r="AD9" i="15" s="1"/>
  <c r="O44" i="15"/>
  <c r="P44" i="15" s="1"/>
  <c r="AC53" i="15"/>
  <c r="AD53" i="15" s="1"/>
  <c r="AC33" i="15"/>
  <c r="AD33" i="15" s="1"/>
  <c r="AW23" i="15"/>
  <c r="AZ23" i="15"/>
  <c r="BA23" i="15" s="1"/>
  <c r="O29" i="15"/>
  <c r="P29" i="15" s="1"/>
  <c r="O53" i="15"/>
  <c r="P53" i="15" s="1"/>
  <c r="O10" i="15"/>
  <c r="P10" i="15" s="1"/>
  <c r="O42" i="15"/>
  <c r="P42" i="15" s="1"/>
  <c r="O31" i="15"/>
  <c r="P31" i="15" s="1"/>
  <c r="AJ42" i="15"/>
  <c r="AK42" i="15" s="1"/>
  <c r="AC29" i="15"/>
  <c r="AD29" i="15" s="1"/>
  <c r="AZ32" i="15"/>
  <c r="BA32" i="15" s="1"/>
  <c r="AW32" i="15"/>
  <c r="V39" i="23"/>
  <c r="W39" i="23" s="1"/>
  <c r="V29" i="23"/>
  <c r="W29" i="23" s="1"/>
  <c r="V51" i="23"/>
  <c r="W51" i="23" s="1"/>
  <c r="V47" i="23"/>
  <c r="W47" i="23" s="1"/>
  <c r="V11" i="23"/>
  <c r="W11" i="23" s="1"/>
  <c r="V12" i="23"/>
  <c r="W12" i="23" s="1"/>
  <c r="V33" i="23"/>
  <c r="W33" i="23" s="1"/>
  <c r="V49" i="23"/>
  <c r="W49" i="23" s="1"/>
  <c r="V21" i="23"/>
  <c r="W21" i="23" s="1"/>
  <c r="V45" i="23"/>
  <c r="W45" i="23" s="1"/>
  <c r="O49" i="23"/>
  <c r="P49" i="23" s="1"/>
  <c r="V54" i="23"/>
  <c r="W54" i="23" s="1"/>
  <c r="O21" i="23"/>
  <c r="P21" i="23" s="1"/>
  <c r="V18" i="23"/>
  <c r="W18" i="23" s="1"/>
  <c r="V31" i="23"/>
  <c r="W31" i="23" s="1"/>
  <c r="V48" i="23"/>
  <c r="W48" i="23" s="1"/>
  <c r="AC55" i="23"/>
  <c r="AD55" i="23" s="1"/>
  <c r="V9" i="23"/>
  <c r="W9" i="23" s="1"/>
  <c r="AC48" i="23"/>
  <c r="AD48" i="23" s="1"/>
  <c r="V43" i="23"/>
  <c r="W43" i="23" s="1"/>
  <c r="O5" i="23"/>
  <c r="P5" i="23" s="1"/>
  <c r="H22" i="23"/>
  <c r="I22" i="23" s="1"/>
  <c r="H54" i="23"/>
  <c r="I54" i="23" s="1"/>
  <c r="O42" i="23"/>
  <c r="P42" i="23" s="1"/>
  <c r="AC38" i="23"/>
  <c r="AD38" i="23" s="1"/>
  <c r="H37" i="23"/>
  <c r="I37" i="23" s="1"/>
  <c r="H19" i="23"/>
  <c r="I19" i="23" s="1"/>
  <c r="AC47" i="23"/>
  <c r="AD47" i="23" s="1"/>
  <c r="O19" i="23"/>
  <c r="P19" i="23" s="1"/>
  <c r="H5" i="23"/>
  <c r="I5" i="23" s="1"/>
  <c r="H31" i="23"/>
  <c r="I31" i="23" s="1"/>
  <c r="V25" i="23"/>
  <c r="W25" i="23" s="1"/>
  <c r="O53" i="23"/>
  <c r="P53" i="23" s="1"/>
  <c r="AC19" i="23"/>
  <c r="AD19" i="23" s="1"/>
  <c r="AC9" i="23"/>
  <c r="AD9" i="23" s="1"/>
  <c r="AD63" i="23" s="1"/>
  <c r="H18" i="23"/>
  <c r="I18" i="23" s="1"/>
  <c r="H45" i="23"/>
  <c r="I45" i="23" s="1"/>
  <c r="AC29" i="23"/>
  <c r="AD29" i="23" s="1"/>
  <c r="H48" i="23"/>
  <c r="I48" i="23" s="1"/>
  <c r="V26" i="23"/>
  <c r="W26" i="23" s="1"/>
  <c r="V34" i="23"/>
  <c r="W34" i="23" s="1"/>
  <c r="V13" i="23"/>
  <c r="W13" i="23" s="1"/>
  <c r="W63" i="23" s="1"/>
  <c r="AC34" i="23"/>
  <c r="AD34" i="23" s="1"/>
  <c r="H21" i="23"/>
  <c r="I21" i="23" s="1"/>
  <c r="H42" i="23"/>
  <c r="I42" i="23" s="1"/>
  <c r="O18" i="23"/>
  <c r="P18" i="23" s="1"/>
  <c r="O12" i="23"/>
  <c r="P12" i="23" s="1"/>
  <c r="V28" i="23"/>
  <c r="W28" i="23" s="1"/>
  <c r="O47" i="23"/>
  <c r="P47" i="23" s="1"/>
  <c r="O37" i="23"/>
  <c r="P37" i="23" s="1"/>
  <c r="O44" i="23"/>
  <c r="P44" i="23" s="1"/>
  <c r="O46" i="23"/>
  <c r="P46" i="23" s="1"/>
  <c r="V24" i="23"/>
  <c r="W24" i="23" s="1"/>
  <c r="AC49" i="23"/>
  <c r="AD49" i="23" s="1"/>
  <c r="H44" i="23"/>
  <c r="I44" i="23" s="1"/>
  <c r="O33" i="23"/>
  <c r="P33" i="23" s="1"/>
  <c r="AC13" i="23"/>
  <c r="AD13" i="23" s="1"/>
  <c r="V19" i="23"/>
  <c r="W19" i="23" s="1"/>
  <c r="O34" i="23"/>
  <c r="P34" i="23" s="1"/>
  <c r="BC34" i="23" s="1"/>
  <c r="BD34" i="23" s="1"/>
  <c r="BF34" i="23" s="1"/>
  <c r="O28" i="23"/>
  <c r="P28" i="23" s="1"/>
  <c r="AC18" i="23"/>
  <c r="AD18" i="23" s="1"/>
  <c r="AC46" i="23"/>
  <c r="AD46" i="23" s="1"/>
  <c r="AC54" i="23"/>
  <c r="AD54" i="23" s="1"/>
  <c r="O11" i="23"/>
  <c r="P11" i="23" s="1"/>
  <c r="O13" i="23"/>
  <c r="P13" i="23" s="1"/>
  <c r="AC37" i="23"/>
  <c r="AD37" i="23" s="1"/>
  <c r="O27" i="23"/>
  <c r="P27" i="23" s="1"/>
  <c r="BE27" i="23" s="1"/>
  <c r="AC26" i="23"/>
  <c r="AD26" i="23" s="1"/>
  <c r="V22" i="23"/>
  <c r="W22" i="23" s="1"/>
  <c r="O55" i="23"/>
  <c r="P55" i="23" s="1"/>
  <c r="AC12" i="23"/>
  <c r="AD12" i="23" s="1"/>
  <c r="O38" i="23"/>
  <c r="P38" i="23" s="1"/>
  <c r="AC42" i="23"/>
  <c r="AD42" i="23" s="1"/>
  <c r="H12" i="23"/>
  <c r="I12" i="23" s="1"/>
  <c r="AC21" i="23"/>
  <c r="AD21" i="23" s="1"/>
  <c r="AC24" i="23"/>
  <c r="AD24" i="23" s="1"/>
  <c r="AC43" i="23"/>
  <c r="AD43" i="23" s="1"/>
  <c r="O29" i="23"/>
  <c r="P29" i="23" s="1"/>
  <c r="BC29" i="23" s="1"/>
  <c r="BD29" i="23" s="1"/>
  <c r="BF29" i="23" s="1"/>
  <c r="O54" i="23"/>
  <c r="P54" i="23" s="1"/>
  <c r="AC57" i="23"/>
  <c r="AD57" i="23" s="1"/>
  <c r="V42" i="23"/>
  <c r="W42" i="23" s="1"/>
  <c r="O48" i="23"/>
  <c r="P48" i="23" s="1"/>
  <c r="V44" i="23"/>
  <c r="W44" i="23" s="1"/>
  <c r="V46" i="23"/>
  <c r="W46" i="23" s="1"/>
  <c r="AC33" i="23"/>
  <c r="AD33" i="23" s="1"/>
  <c r="AC28" i="23"/>
  <c r="AD28" i="23" s="1"/>
  <c r="AJ5" i="23"/>
  <c r="AK5" i="23" s="1"/>
  <c r="H55" i="23"/>
  <c r="I55" i="23" s="1"/>
  <c r="AJ28" i="23"/>
  <c r="AK28" i="23" s="1"/>
  <c r="H25" i="23"/>
  <c r="I25" i="23" s="1"/>
  <c r="AC45" i="23"/>
  <c r="AD45" i="23" s="1"/>
  <c r="AO61" i="22"/>
  <c r="AP61" i="22" s="1"/>
  <c r="AR61" i="22" s="1"/>
  <c r="AQ61" i="22"/>
  <c r="AO42" i="22"/>
  <c r="AP42" i="22" s="1"/>
  <c r="AR42" i="22" s="1"/>
  <c r="AQ62" i="22"/>
  <c r="AO62" i="22"/>
  <c r="AP62" i="22" s="1"/>
  <c r="AR62" i="22" s="1"/>
  <c r="AO58" i="22"/>
  <c r="AP58" i="22" s="1"/>
  <c r="AR58" i="22" s="1"/>
  <c r="AQ58" i="22"/>
  <c r="AQ57" i="22"/>
  <c r="AO57" i="22"/>
  <c r="AP57" i="22" s="1"/>
  <c r="AR57" i="22" s="1"/>
  <c r="AQ50" i="22"/>
  <c r="O54" i="22"/>
  <c r="P54" i="22" s="1"/>
  <c r="V12" i="22"/>
  <c r="W12" i="22" s="1"/>
  <c r="W63" i="22" s="1"/>
  <c r="O24" i="22"/>
  <c r="P24" i="22" s="1"/>
  <c r="V42" i="22"/>
  <c r="W42" i="22" s="1"/>
  <c r="V28" i="22"/>
  <c r="W28" i="22" s="1"/>
  <c r="V49" i="22"/>
  <c r="W49" i="22" s="1"/>
  <c r="O43" i="22"/>
  <c r="P43" i="22" s="1"/>
  <c r="V9" i="22"/>
  <c r="W9" i="22" s="1"/>
  <c r="AO41" i="22"/>
  <c r="AP41" i="22" s="1"/>
  <c r="AR41" i="22" s="1"/>
  <c r="O38" i="22"/>
  <c r="P38" i="22" s="1"/>
  <c r="V37" i="22"/>
  <c r="W37" i="22" s="1"/>
  <c r="V19" i="22"/>
  <c r="W19" i="22" s="1"/>
  <c r="V34" i="22"/>
  <c r="W34" i="22" s="1"/>
  <c r="O18" i="22"/>
  <c r="P18" i="22" s="1"/>
  <c r="V38" i="22"/>
  <c r="W38" i="22" s="1"/>
  <c r="V18" i="22"/>
  <c r="W18" i="22" s="1"/>
  <c r="V26" i="22"/>
  <c r="W26" i="22" s="1"/>
  <c r="V11" i="22"/>
  <c r="W11" i="22" s="1"/>
  <c r="V48" i="22"/>
  <c r="W48" i="22" s="1"/>
  <c r="V31" i="22"/>
  <c r="W31" i="22" s="1"/>
  <c r="V55" i="22"/>
  <c r="W55" i="22" s="1"/>
  <c r="O45" i="22"/>
  <c r="P45" i="22" s="1"/>
  <c r="O34" i="22"/>
  <c r="P34" i="22" s="1"/>
  <c r="V54" i="22"/>
  <c r="W54" i="22" s="1"/>
  <c r="V52" i="22"/>
  <c r="W52" i="22" s="1"/>
  <c r="O10" i="22"/>
  <c r="P10" i="22" s="1"/>
  <c r="P63" i="22" s="1"/>
  <c r="O17" i="22"/>
  <c r="P17" i="22" s="1"/>
  <c r="V10" i="22"/>
  <c r="W10" i="22" s="1"/>
  <c r="O44" i="22"/>
  <c r="P44" i="22" s="1"/>
  <c r="O49" i="22"/>
  <c r="P49" i="22" s="1"/>
  <c r="V50" i="22"/>
  <c r="W50" i="22" s="1"/>
  <c r="V22" i="22"/>
  <c r="W22" i="22" s="1"/>
  <c r="O12" i="22"/>
  <c r="P12" i="22" s="1"/>
  <c r="AO12" i="22" s="1"/>
  <c r="AP12" i="22" s="1"/>
  <c r="AR12" i="22" s="1"/>
  <c r="I63" i="22"/>
  <c r="O51" i="22"/>
  <c r="P51" i="22" s="1"/>
  <c r="V29" i="22"/>
  <c r="W29" i="22" s="1"/>
  <c r="O53" i="22"/>
  <c r="P53" i="22" s="1"/>
  <c r="V45" i="22"/>
  <c r="W45" i="22" s="1"/>
  <c r="V21" i="22"/>
  <c r="W21" i="22" s="1"/>
  <c r="O48" i="22"/>
  <c r="P48" i="22" s="1"/>
  <c r="O26" i="22"/>
  <c r="P26" i="22" s="1"/>
  <c r="O19" i="22"/>
  <c r="P19" i="22" s="1"/>
  <c r="V47" i="22"/>
  <c r="W47" i="22" s="1"/>
  <c r="V35" i="22"/>
  <c r="W35" i="22" s="1"/>
  <c r="O37" i="22"/>
  <c r="P37" i="22" s="1"/>
  <c r="V44" i="22"/>
  <c r="W44" i="22" s="1"/>
  <c r="O47" i="22"/>
  <c r="P47" i="22" s="1"/>
  <c r="O21" i="22"/>
  <c r="P21" i="22" s="1"/>
  <c r="AQ21" i="22" s="1"/>
  <c r="O52" i="22"/>
  <c r="P52" i="22" s="1"/>
  <c r="O36" i="22"/>
  <c r="P36" i="22" s="1"/>
  <c r="O22" i="22"/>
  <c r="P22" i="22" s="1"/>
  <c r="O27" i="22"/>
  <c r="P27" i="22" s="1"/>
  <c r="V36" i="22"/>
  <c r="W36" i="22" s="1"/>
  <c r="AC23" i="21"/>
  <c r="AD23" i="21" s="1"/>
  <c r="H54" i="21"/>
  <c r="I54" i="21" s="1"/>
  <c r="O31" i="21"/>
  <c r="P31" i="21" s="1"/>
  <c r="AC36" i="21"/>
  <c r="AD36" i="21" s="1"/>
  <c r="AC60" i="21"/>
  <c r="AD60" i="21" s="1"/>
  <c r="AC48" i="21"/>
  <c r="AD48" i="21" s="1"/>
  <c r="AC12" i="21"/>
  <c r="AD12" i="21" s="1"/>
  <c r="M63" i="21"/>
  <c r="H38" i="21"/>
  <c r="I38" i="21" s="1"/>
  <c r="AC34" i="21"/>
  <c r="AD34" i="21" s="1"/>
  <c r="O48" i="21"/>
  <c r="P48" i="21" s="1"/>
  <c r="O42" i="21"/>
  <c r="P42" i="21" s="1"/>
  <c r="H21" i="21"/>
  <c r="I21" i="21" s="1"/>
  <c r="O60" i="21"/>
  <c r="P60" i="21" s="1"/>
  <c r="H34" i="21"/>
  <c r="I34" i="21" s="1"/>
  <c r="AC62" i="21"/>
  <c r="AD62" i="21" s="1"/>
  <c r="AD63" i="21" s="1"/>
  <c r="AC49" i="21"/>
  <c r="AD49" i="21" s="1"/>
  <c r="AC26" i="21"/>
  <c r="AD26" i="21" s="1"/>
  <c r="H33" i="21"/>
  <c r="I33" i="21" s="1"/>
  <c r="H36" i="21"/>
  <c r="I36" i="21" s="1"/>
  <c r="AC11" i="21"/>
  <c r="AD11" i="21" s="1"/>
  <c r="AC53" i="21"/>
  <c r="AD53" i="21" s="1"/>
  <c r="AC9" i="21"/>
  <c r="AD9" i="21" s="1"/>
  <c r="AC22" i="21"/>
  <c r="AD22" i="21" s="1"/>
  <c r="H37" i="21"/>
  <c r="I37" i="21" s="1"/>
  <c r="AC10" i="21"/>
  <c r="AD10" i="21" s="1"/>
  <c r="AC38" i="21"/>
  <c r="AD38" i="21" s="1"/>
  <c r="AC52" i="21"/>
  <c r="AD52" i="21" s="1"/>
  <c r="AC55" i="21"/>
  <c r="AD55" i="21" s="1"/>
  <c r="H19" i="21"/>
  <c r="I19" i="21" s="1"/>
  <c r="H47" i="21"/>
  <c r="I47" i="21" s="1"/>
  <c r="H52" i="21"/>
  <c r="I52" i="21" s="1"/>
  <c r="AC61" i="21"/>
  <c r="AD61" i="21" s="1"/>
  <c r="AC31" i="21"/>
  <c r="AD31" i="21" s="1"/>
  <c r="AC47" i="21"/>
  <c r="AD47" i="21" s="1"/>
  <c r="O53" i="21"/>
  <c r="P53" i="21" s="1"/>
  <c r="O18" i="21"/>
  <c r="P18" i="21" s="1"/>
  <c r="H42" i="21"/>
  <c r="I42" i="21" s="1"/>
  <c r="AV42" i="21" s="1"/>
  <c r="AW42" i="21" s="1"/>
  <c r="AY42" i="21" s="1"/>
  <c r="H18" i="21"/>
  <c r="I18" i="21" s="1"/>
  <c r="H22" i="21"/>
  <c r="I22" i="21" s="1"/>
  <c r="AC29" i="21"/>
  <c r="AD29" i="21" s="1"/>
  <c r="AC35" i="21"/>
  <c r="AD35" i="21" s="1"/>
  <c r="AC24" i="21"/>
  <c r="AD24" i="21" s="1"/>
  <c r="O24" i="21"/>
  <c r="P24" i="21" s="1"/>
  <c r="H45" i="21"/>
  <c r="I45" i="21" s="1"/>
  <c r="AC19" i="21"/>
  <c r="AD19" i="21" s="1"/>
  <c r="O35" i="21"/>
  <c r="P35" i="21" s="1"/>
  <c r="H23" i="21"/>
  <c r="I23" i="21" s="1"/>
  <c r="O37" i="21"/>
  <c r="P37" i="21" s="1"/>
  <c r="AC42" i="21"/>
  <c r="AD42" i="21" s="1"/>
  <c r="H9" i="21"/>
  <c r="I9" i="21" s="1"/>
  <c r="AC18" i="21"/>
  <c r="AD18" i="21" s="1"/>
  <c r="O19" i="21"/>
  <c r="P19" i="21" s="1"/>
  <c r="O43" i="21"/>
  <c r="P43" i="21" s="1"/>
  <c r="O12" i="21"/>
  <c r="P12" i="21" s="1"/>
  <c r="O9" i="21"/>
  <c r="P9" i="21" s="1"/>
  <c r="AC28" i="21"/>
  <c r="AD28" i="21" s="1"/>
  <c r="O10" i="21"/>
  <c r="P10" i="21" s="1"/>
  <c r="AC51" i="21"/>
  <c r="AD51" i="21" s="1"/>
  <c r="AC54" i="21"/>
  <c r="AD54" i="21" s="1"/>
  <c r="H51" i="21"/>
  <c r="I51" i="21" s="1"/>
  <c r="AC37" i="21"/>
  <c r="AD37" i="21" s="1"/>
  <c r="H61" i="21"/>
  <c r="I61" i="21" s="1"/>
  <c r="H8" i="21"/>
  <c r="I8" i="21" s="1"/>
  <c r="H43" i="21"/>
  <c r="I43" i="21" s="1"/>
  <c r="H7" i="21"/>
  <c r="I7" i="21" s="1"/>
  <c r="H12" i="21"/>
  <c r="I12" i="21" s="1"/>
  <c r="AX12" i="21" s="1"/>
  <c r="O61" i="21"/>
  <c r="P61" i="21" s="1"/>
  <c r="H49" i="21"/>
  <c r="I49" i="21" s="1"/>
  <c r="O52" i="21"/>
  <c r="P52" i="21" s="1"/>
  <c r="H28" i="21"/>
  <c r="I28" i="21" s="1"/>
  <c r="H53" i="21"/>
  <c r="I53" i="21" s="1"/>
  <c r="AC8" i="21"/>
  <c r="AD8" i="21" s="1"/>
  <c r="H10" i="21"/>
  <c r="I10" i="21" s="1"/>
  <c r="O29" i="21"/>
  <c r="P29" i="21" s="1"/>
  <c r="H48" i="21"/>
  <c r="I48" i="21" s="1"/>
  <c r="O44" i="21"/>
  <c r="P44" i="21" s="1"/>
  <c r="H55" i="21"/>
  <c r="I55" i="21" s="1"/>
  <c r="O33" i="21"/>
  <c r="P33" i="21" s="1"/>
  <c r="AC44" i="21"/>
  <c r="AD44" i="21" s="1"/>
  <c r="H26" i="21"/>
  <c r="I26" i="21" s="1"/>
  <c r="AC27" i="21"/>
  <c r="AD27" i="21" s="1"/>
  <c r="H60" i="21"/>
  <c r="I60" i="21" s="1"/>
  <c r="O36" i="21"/>
  <c r="P36" i="21" s="1"/>
  <c r="H31" i="21"/>
  <c r="I31" i="21" s="1"/>
  <c r="AC33" i="21"/>
  <c r="AD33" i="21" s="1"/>
  <c r="O62" i="21"/>
  <c r="P62" i="21" s="1"/>
  <c r="AC45" i="21"/>
  <c r="AD45" i="21" s="1"/>
  <c r="H44" i="21"/>
  <c r="I44" i="21" s="1"/>
  <c r="H24" i="21"/>
  <c r="I24" i="21" s="1"/>
  <c r="AC43" i="21"/>
  <c r="AD43" i="21" s="1"/>
  <c r="AA16" i="20"/>
  <c r="AB16" i="20" s="1"/>
  <c r="AD16" i="20" s="1"/>
  <c r="AC16" i="20"/>
  <c r="AC8" i="20"/>
  <c r="AA8" i="20"/>
  <c r="AB8" i="20" s="1"/>
  <c r="AD8" i="20" s="1"/>
  <c r="AC40" i="20"/>
  <c r="AA40" i="20"/>
  <c r="AB40" i="20" s="1"/>
  <c r="AD40" i="20" s="1"/>
  <c r="AC7" i="20"/>
  <c r="AA7" i="20"/>
  <c r="AB7" i="20" s="1"/>
  <c r="AD7" i="20" s="1"/>
  <c r="AC13" i="20"/>
  <c r="AA13" i="20"/>
  <c r="AB13" i="20" s="1"/>
  <c r="AD13" i="20" s="1"/>
  <c r="AC10" i="20"/>
  <c r="AA10" i="20"/>
  <c r="AB10" i="20" s="1"/>
  <c r="AD10" i="20" s="1"/>
  <c r="AA25" i="20"/>
  <c r="AB25" i="20" s="1"/>
  <c r="AD25" i="20" s="1"/>
  <c r="AC25" i="20"/>
  <c r="H49" i="20"/>
  <c r="I49" i="20" s="1"/>
  <c r="AC49" i="20" s="1"/>
  <c r="H53" i="20"/>
  <c r="I53" i="20" s="1"/>
  <c r="AA53" i="20" s="1"/>
  <c r="AB53" i="20" s="1"/>
  <c r="AD53" i="20" s="1"/>
  <c r="H43" i="20"/>
  <c r="I43" i="20" s="1"/>
  <c r="AA43" i="20" s="1"/>
  <c r="AB43" i="20" s="1"/>
  <c r="AD43" i="20" s="1"/>
  <c r="H54" i="20"/>
  <c r="I54" i="20" s="1"/>
  <c r="H50" i="20"/>
  <c r="I50" i="20" s="1"/>
  <c r="AC50" i="20" s="1"/>
  <c r="H34" i="20"/>
  <c r="I34" i="20" s="1"/>
  <c r="AA34" i="20" s="1"/>
  <c r="AB34" i="20" s="1"/>
  <c r="AD34" i="20" s="1"/>
  <c r="H55" i="20"/>
  <c r="I55" i="20" s="1"/>
  <c r="H12" i="20"/>
  <c r="I12" i="20" s="1"/>
  <c r="H5" i="20"/>
  <c r="I5" i="20" s="1"/>
  <c r="H51" i="20"/>
  <c r="I51" i="20" s="1"/>
  <c r="H18" i="20"/>
  <c r="I18" i="20" s="1"/>
  <c r="H36" i="20"/>
  <c r="I36" i="20" s="1"/>
  <c r="H31" i="20"/>
  <c r="I31" i="20" s="1"/>
  <c r="H48" i="20"/>
  <c r="I48" i="20" s="1"/>
  <c r="H42" i="20"/>
  <c r="I42" i="20" s="1"/>
  <c r="H38" i="20"/>
  <c r="I38" i="20" s="1"/>
  <c r="H29" i="20"/>
  <c r="I29" i="20" s="1"/>
  <c r="H9" i="20"/>
  <c r="I9" i="20" s="1"/>
  <c r="H44" i="20"/>
  <c r="I44" i="20" s="1"/>
  <c r="H41" i="20"/>
  <c r="I41" i="20" s="1"/>
  <c r="AA41" i="20" s="1"/>
  <c r="AB41" i="20" s="1"/>
  <c r="AD41" i="20" s="1"/>
  <c r="H11" i="20"/>
  <c r="I11" i="20" s="1"/>
  <c r="AA11" i="20" s="1"/>
  <c r="AB11" i="20" s="1"/>
  <c r="AD11" i="20" s="1"/>
  <c r="AC58" i="20"/>
  <c r="H47" i="20"/>
  <c r="I47" i="20" s="1"/>
  <c r="H37" i="20"/>
  <c r="I37" i="20" s="1"/>
  <c r="H33" i="20"/>
  <c r="I33" i="20" s="1"/>
  <c r="H27" i="20"/>
  <c r="I27" i="20" s="1"/>
  <c r="AA27" i="20" s="1"/>
  <c r="AB27" i="20" s="1"/>
  <c r="AD27" i="20" s="1"/>
  <c r="H28" i="20"/>
  <c r="I28" i="20" s="1"/>
  <c r="AC28" i="20" s="1"/>
  <c r="H21" i="20"/>
  <c r="I21" i="20" s="1"/>
  <c r="H26" i="20"/>
  <c r="I26" i="20" s="1"/>
  <c r="AC26" i="20" s="1"/>
  <c r="H45" i="20"/>
  <c r="I45" i="20" s="1"/>
  <c r="AQ14" i="19"/>
  <c r="AO14" i="19"/>
  <c r="AP14" i="19" s="1"/>
  <c r="AR14" i="19" s="1"/>
  <c r="AQ59" i="19"/>
  <c r="AO59" i="19"/>
  <c r="AP59" i="19" s="1"/>
  <c r="AR59" i="19" s="1"/>
  <c r="AQ10" i="19"/>
  <c r="AO10" i="19"/>
  <c r="AP10" i="19" s="1"/>
  <c r="AR10" i="19" s="1"/>
  <c r="AO26" i="19"/>
  <c r="AP26" i="19" s="1"/>
  <c r="AR26" i="19" s="1"/>
  <c r="O7" i="19"/>
  <c r="P7" i="19" s="1"/>
  <c r="AO7" i="19" s="1"/>
  <c r="AP7" i="19" s="1"/>
  <c r="AR7" i="19" s="1"/>
  <c r="O24" i="19"/>
  <c r="P24" i="19" s="1"/>
  <c r="AQ24" i="19" s="1"/>
  <c r="O44" i="19"/>
  <c r="P44" i="19" s="1"/>
  <c r="O35" i="19"/>
  <c r="P35" i="19" s="1"/>
  <c r="O21" i="19"/>
  <c r="P21" i="19" s="1"/>
  <c r="O31" i="19"/>
  <c r="P31" i="19" s="1"/>
  <c r="O53" i="19"/>
  <c r="P53" i="19" s="1"/>
  <c r="AO53" i="19" s="1"/>
  <c r="AP53" i="19" s="1"/>
  <c r="AR53" i="19" s="1"/>
  <c r="O47" i="19"/>
  <c r="P47" i="19" s="1"/>
  <c r="O28" i="19"/>
  <c r="P28" i="19" s="1"/>
  <c r="I63" i="19"/>
  <c r="O42" i="19"/>
  <c r="P42" i="19" s="1"/>
  <c r="O27" i="19"/>
  <c r="P27" i="19" s="1"/>
  <c r="AO27" i="19" s="1"/>
  <c r="AP27" i="19" s="1"/>
  <c r="AR27" i="19" s="1"/>
  <c r="O34" i="19"/>
  <c r="P34" i="19" s="1"/>
  <c r="AQ34" i="19" s="1"/>
  <c r="O19" i="19"/>
  <c r="P19" i="19" s="1"/>
  <c r="O49" i="19"/>
  <c r="P49" i="19" s="1"/>
  <c r="AO49" i="19" s="1"/>
  <c r="AP49" i="19" s="1"/>
  <c r="AR49" i="19" s="1"/>
  <c r="O38" i="19"/>
  <c r="P38" i="19" s="1"/>
  <c r="O40" i="19"/>
  <c r="P40" i="19" s="1"/>
  <c r="O26" i="19"/>
  <c r="P26" i="19" s="1"/>
  <c r="O18" i="19"/>
  <c r="P18" i="19" s="1"/>
  <c r="O55" i="19"/>
  <c r="P55" i="19" s="1"/>
  <c r="AO55" i="19" s="1"/>
  <c r="AP55" i="19" s="1"/>
  <c r="AR55" i="19" s="1"/>
  <c r="O45" i="19"/>
  <c r="P45" i="19" s="1"/>
  <c r="O11" i="19"/>
  <c r="P11" i="19" s="1"/>
  <c r="O51" i="19"/>
  <c r="P51" i="19" s="1"/>
  <c r="O43" i="19"/>
  <c r="P43" i="19" s="1"/>
  <c r="AO43" i="19" s="1"/>
  <c r="AP43" i="19" s="1"/>
  <c r="AR43" i="19" s="1"/>
  <c r="O54" i="19"/>
  <c r="P54" i="19" s="1"/>
  <c r="O37" i="19"/>
  <c r="P37" i="19" s="1"/>
  <c r="O29" i="19"/>
  <c r="P29" i="19" s="1"/>
  <c r="AQ29" i="19" s="1"/>
  <c r="O48" i="19"/>
  <c r="P48" i="19" s="1"/>
  <c r="O52" i="19"/>
  <c r="P52" i="19" s="1"/>
  <c r="O9" i="19"/>
  <c r="P9" i="19" s="1"/>
  <c r="O33" i="19"/>
  <c r="P33" i="19" s="1"/>
  <c r="O36" i="19"/>
  <c r="P36" i="19" s="1"/>
  <c r="AO36" i="19" s="1"/>
  <c r="AP36" i="19" s="1"/>
  <c r="AR36" i="19" s="1"/>
  <c r="AJ49" i="18"/>
  <c r="AK49" i="18" s="1"/>
  <c r="M63" i="18"/>
  <c r="O27" i="18" s="1"/>
  <c r="P27" i="18" s="1"/>
  <c r="AC28" i="18"/>
  <c r="AD28" i="18" s="1"/>
  <c r="AC24" i="18"/>
  <c r="AD24" i="18" s="1"/>
  <c r="AC12" i="18"/>
  <c r="AD12" i="18" s="1"/>
  <c r="AC9" i="18"/>
  <c r="AD9" i="18" s="1"/>
  <c r="AJ17" i="18"/>
  <c r="AK17" i="18" s="1"/>
  <c r="AC49" i="18"/>
  <c r="AD49" i="18" s="1"/>
  <c r="AJ37" i="18"/>
  <c r="AK37" i="18" s="1"/>
  <c r="AJ33" i="18"/>
  <c r="AK33" i="18" s="1"/>
  <c r="AC11" i="18"/>
  <c r="AD11" i="18" s="1"/>
  <c r="AC51" i="18"/>
  <c r="AD51" i="18" s="1"/>
  <c r="AC40" i="18"/>
  <c r="AD40" i="18" s="1"/>
  <c r="AC37" i="18"/>
  <c r="AD37" i="18" s="1"/>
  <c r="AQ37" i="18"/>
  <c r="AR37" i="18" s="1"/>
  <c r="AQ54" i="18"/>
  <c r="AR54" i="18" s="1"/>
  <c r="AJ31" i="18"/>
  <c r="AK31" i="18" s="1"/>
  <c r="AQ33" i="18"/>
  <c r="AR33" i="18" s="1"/>
  <c r="AX25" i="18"/>
  <c r="AY25" i="18" s="1"/>
  <c r="AJ36" i="18"/>
  <c r="AK36" i="18" s="1"/>
  <c r="V22" i="18"/>
  <c r="W22" i="18" s="1"/>
  <c r="AC29" i="18"/>
  <c r="AD29" i="18" s="1"/>
  <c r="BS49" i="18"/>
  <c r="BT49" i="18" s="1"/>
  <c r="AX24" i="18"/>
  <c r="AY24" i="18" s="1"/>
  <c r="BL26" i="18"/>
  <c r="BM26" i="18" s="1"/>
  <c r="V43" i="18"/>
  <c r="W43" i="18" s="1"/>
  <c r="AJ28" i="18"/>
  <c r="AK28" i="18" s="1"/>
  <c r="AJ55" i="18"/>
  <c r="AK55" i="18" s="1"/>
  <c r="AC38" i="18"/>
  <c r="AD38" i="18" s="1"/>
  <c r="AX49" i="18"/>
  <c r="AY49" i="18" s="1"/>
  <c r="AC20" i="18"/>
  <c r="AD20" i="18" s="1"/>
  <c r="I63" i="18"/>
  <c r="AC33" i="18"/>
  <c r="AD33" i="18" s="1"/>
  <c r="BS36" i="18"/>
  <c r="BT36" i="18" s="1"/>
  <c r="BS47" i="18"/>
  <c r="BT47" i="18" s="1"/>
  <c r="AX21" i="18"/>
  <c r="AY21" i="18" s="1"/>
  <c r="BL24" i="18"/>
  <c r="BM24" i="18" s="1"/>
  <c r="AX32" i="18"/>
  <c r="AY32" i="18" s="1"/>
  <c r="AQ40" i="18"/>
  <c r="AR40" i="18" s="1"/>
  <c r="AJ26" i="18"/>
  <c r="AK26" i="18" s="1"/>
  <c r="AJ29" i="18"/>
  <c r="AK29" i="18" s="1"/>
  <c r="V53" i="18"/>
  <c r="W53" i="18" s="1"/>
  <c r="BS42" i="18"/>
  <c r="BT42" i="18" s="1"/>
  <c r="AC55" i="18"/>
  <c r="AD55" i="18" s="1"/>
  <c r="AJ27" i="18"/>
  <c r="AK27" i="18" s="1"/>
  <c r="AC17" i="18"/>
  <c r="AD17" i="18" s="1"/>
  <c r="AJ22" i="18"/>
  <c r="AK22" i="18" s="1"/>
  <c r="AC42" i="18"/>
  <c r="AD42" i="18" s="1"/>
  <c r="AJ38" i="18"/>
  <c r="AK38" i="18" s="1"/>
  <c r="AJ10" i="18"/>
  <c r="AK10" i="18" s="1"/>
  <c r="AX29" i="18"/>
  <c r="AY29" i="18" s="1"/>
  <c r="AX31" i="18"/>
  <c r="AY31" i="18" s="1"/>
  <c r="AX9" i="18"/>
  <c r="AY9" i="18" s="1"/>
  <c r="AQ47" i="18"/>
  <c r="AR47" i="18" s="1"/>
  <c r="O55" i="18"/>
  <c r="P55" i="18" s="1"/>
  <c r="BS38" i="18"/>
  <c r="BT38" i="18" s="1"/>
  <c r="AJ42" i="18"/>
  <c r="AK42" i="18" s="1"/>
  <c r="AC43" i="18"/>
  <c r="AD43" i="18" s="1"/>
  <c r="AC10" i="18"/>
  <c r="AD10" i="18" s="1"/>
  <c r="AJ34" i="18"/>
  <c r="AK34" i="18" s="1"/>
  <c r="AQ11" i="18"/>
  <c r="AR11" i="18" s="1"/>
  <c r="AQ32" i="18"/>
  <c r="AR32" i="18" s="1"/>
  <c r="AC48" i="18"/>
  <c r="AD48" i="18" s="1"/>
  <c r="O10" i="18"/>
  <c r="P10" i="18" s="1"/>
  <c r="BU10" i="18" s="1"/>
  <c r="BY10" i="18" s="1"/>
  <c r="CE10" i="18" s="1"/>
  <c r="AJ45" i="18"/>
  <c r="AK45" i="18" s="1"/>
  <c r="AJ54" i="18"/>
  <c r="AK54" i="18" s="1"/>
  <c r="BS55" i="18"/>
  <c r="BT55" i="18" s="1"/>
  <c r="BS6" i="18"/>
  <c r="BT6" i="18" s="1"/>
  <c r="AQ22" i="18"/>
  <c r="AR22" i="18" s="1"/>
  <c r="AJ51" i="18"/>
  <c r="AK51" i="18" s="1"/>
  <c r="AX51" i="18"/>
  <c r="AY51" i="18" s="1"/>
  <c r="AX53" i="18"/>
  <c r="AY53" i="18" s="1"/>
  <c r="BS48" i="18"/>
  <c r="BT48" i="18" s="1"/>
  <c r="AJ25" i="18"/>
  <c r="AK25" i="18" s="1"/>
  <c r="BS19" i="18"/>
  <c r="BT19" i="18" s="1"/>
  <c r="BS25" i="18"/>
  <c r="BT25" i="18" s="1"/>
  <c r="AC19" i="18"/>
  <c r="AD19" i="18" s="1"/>
  <c r="AJ18" i="18"/>
  <c r="AK18" i="18" s="1"/>
  <c r="AJ53" i="18"/>
  <c r="AK53" i="18" s="1"/>
  <c r="AC18" i="18"/>
  <c r="AD18" i="18" s="1"/>
  <c r="AC27" i="18"/>
  <c r="AD27" i="18" s="1"/>
  <c r="AJ48" i="18"/>
  <c r="AK48" i="18" s="1"/>
  <c r="AJ40" i="18"/>
  <c r="AK40" i="18" s="1"/>
  <c r="BS54" i="18"/>
  <c r="BT54" i="18" s="1"/>
  <c r="AQ31" i="18"/>
  <c r="AR31" i="18" s="1"/>
  <c r="AX17" i="18"/>
  <c r="AY17" i="18" s="1"/>
  <c r="AC21" i="18"/>
  <c r="AD21" i="18" s="1"/>
  <c r="AC26" i="18"/>
  <c r="AD26" i="18" s="1"/>
  <c r="AJ11" i="18"/>
  <c r="AK11" i="18" s="1"/>
  <c r="AX26" i="18"/>
  <c r="AY26" i="18" s="1"/>
  <c r="BL37" i="18"/>
  <c r="BM37" i="18" s="1"/>
  <c r="AC32" i="18"/>
  <c r="AD32" i="18" s="1"/>
  <c r="AX27" i="18"/>
  <c r="AY27" i="18" s="1"/>
  <c r="AC54" i="18"/>
  <c r="AD54" i="18" s="1"/>
  <c r="BL44" i="18"/>
  <c r="BM44" i="18" s="1"/>
  <c r="AC22" i="18"/>
  <c r="AD22" i="18" s="1"/>
  <c r="AC36" i="18"/>
  <c r="AD36" i="18" s="1"/>
  <c r="AJ20" i="18"/>
  <c r="AK20" i="18" s="1"/>
  <c r="BS53" i="18"/>
  <c r="BT53" i="18" s="1"/>
  <c r="AC53" i="18"/>
  <c r="AD53" i="18" s="1"/>
  <c r="AX19" i="18"/>
  <c r="AY19" i="18" s="1"/>
  <c r="AQ49" i="18"/>
  <c r="AR49" i="18" s="1"/>
  <c r="AX44" i="18"/>
  <c r="AY44" i="18" s="1"/>
  <c r="V6" i="18"/>
  <c r="W6" i="18" s="1"/>
  <c r="AC6" i="18"/>
  <c r="AD6" i="18" s="1"/>
  <c r="AQ55" i="18"/>
  <c r="AR55" i="18" s="1"/>
  <c r="BS45" i="18"/>
  <c r="BT45" i="18" s="1"/>
  <c r="BS33" i="18"/>
  <c r="BT33" i="18" s="1"/>
  <c r="BS18" i="18"/>
  <c r="BT18" i="18" s="1"/>
  <c r="AX55" i="18"/>
  <c r="AY55" i="18" s="1"/>
  <c r="AC44" i="18"/>
  <c r="AD44" i="18" s="1"/>
  <c r="BS24" i="18"/>
  <c r="BT24" i="18" s="1"/>
  <c r="AQ19" i="18"/>
  <c r="AR19" i="18" s="1"/>
  <c r="V32" i="18"/>
  <c r="W32" i="18" s="1"/>
  <c r="AX47" i="18"/>
  <c r="AY47" i="18" s="1"/>
  <c r="AJ12" i="18"/>
  <c r="AK12" i="18" s="1"/>
  <c r="BL43" i="18"/>
  <c r="BM43" i="18" s="1"/>
  <c r="AJ19" i="18"/>
  <c r="AK19" i="18" s="1"/>
  <c r="AQ48" i="18"/>
  <c r="AR48" i="18" s="1"/>
  <c r="V45" i="18"/>
  <c r="W45" i="18" s="1"/>
  <c r="AJ9" i="18"/>
  <c r="AK9" i="18" s="1"/>
  <c r="AC34" i="18"/>
  <c r="AD34" i="18" s="1"/>
  <c r="AJ43" i="18"/>
  <c r="AK43" i="18" s="1"/>
  <c r="AC31" i="18"/>
  <c r="AD31" i="18" s="1"/>
  <c r="BS32" i="18"/>
  <c r="BT32" i="18" s="1"/>
  <c r="BS10" i="18"/>
  <c r="BT10" i="18" s="1"/>
  <c r="AQ29" i="18"/>
  <c r="AR29" i="18" s="1"/>
  <c r="V33" i="18"/>
  <c r="W33" i="18" s="1"/>
  <c r="BS34" i="18"/>
  <c r="BT34" i="18" s="1"/>
  <c r="AC47" i="18"/>
  <c r="AD47" i="18" s="1"/>
  <c r="AQ6" i="18"/>
  <c r="AR6" i="18" s="1"/>
  <c r="AQ20" i="18"/>
  <c r="AR20" i="18" s="1"/>
  <c r="AQ44" i="18"/>
  <c r="AR44" i="18" s="1"/>
  <c r="BS27" i="18"/>
  <c r="BT27" i="18" s="1"/>
  <c r="BL55" i="18"/>
  <c r="BM55" i="18" s="1"/>
  <c r="V51" i="18"/>
  <c r="W51" i="18" s="1"/>
  <c r="BL11" i="18"/>
  <c r="BM11" i="18" s="1"/>
  <c r="V17" i="18"/>
  <c r="W17" i="18" s="1"/>
  <c r="AQ45" i="18"/>
  <c r="AR45" i="18" s="1"/>
  <c r="AC25" i="18"/>
  <c r="AD25" i="18" s="1"/>
  <c r="V49" i="18"/>
  <c r="W49" i="18" s="1"/>
  <c r="V48" i="18"/>
  <c r="W48" i="18" s="1"/>
  <c r="BS21" i="18"/>
  <c r="BT21" i="18" s="1"/>
  <c r="BZ22" i="17"/>
  <c r="BZ52" i="17"/>
  <c r="AC22" i="17"/>
  <c r="AD22" i="17" s="1"/>
  <c r="AC29" i="17"/>
  <c r="AD29" i="17" s="1"/>
  <c r="V48" i="17"/>
  <c r="W48" i="17" s="1"/>
  <c r="V44" i="17"/>
  <c r="W44" i="17" s="1"/>
  <c r="AX52" i="17"/>
  <c r="AY52" i="17" s="1"/>
  <c r="AC28" i="17"/>
  <c r="AD28" i="17" s="1"/>
  <c r="V15" i="17"/>
  <c r="W15" i="17" s="1"/>
  <c r="AC5" i="17"/>
  <c r="AD5" i="17" s="1"/>
  <c r="AC58" i="17"/>
  <c r="AD58" i="17" s="1"/>
  <c r="AC59" i="17"/>
  <c r="AD59" i="17" s="1"/>
  <c r="AC44" i="17"/>
  <c r="AD44" i="17" s="1"/>
  <c r="AC43" i="17"/>
  <c r="AD43" i="17" s="1"/>
  <c r="AC56" i="17"/>
  <c r="AD56" i="17" s="1"/>
  <c r="AC55" i="17"/>
  <c r="AD55" i="17" s="1"/>
  <c r="AC45" i="17"/>
  <c r="AD45" i="17" s="1"/>
  <c r="AC40" i="17"/>
  <c r="AD40" i="17" s="1"/>
  <c r="AC42" i="17"/>
  <c r="AD42" i="17" s="1"/>
  <c r="AC49" i="17"/>
  <c r="AD49" i="17" s="1"/>
  <c r="AC52" i="17"/>
  <c r="AD52" i="17" s="1"/>
  <c r="AC54" i="17"/>
  <c r="AD54" i="17" s="1"/>
  <c r="V5" i="17"/>
  <c r="W5" i="17" s="1"/>
  <c r="V62" i="17"/>
  <c r="W62" i="17" s="1"/>
  <c r="V38" i="17"/>
  <c r="W38" i="17" s="1"/>
  <c r="V36" i="17"/>
  <c r="W36" i="17" s="1"/>
  <c r="AC38" i="17"/>
  <c r="AD38" i="17" s="1"/>
  <c r="AC36" i="17"/>
  <c r="AD36" i="17" s="1"/>
  <c r="AX54" i="17"/>
  <c r="AY54" i="17" s="1"/>
  <c r="V55" i="17"/>
  <c r="W55" i="17" s="1"/>
  <c r="AX48" i="17"/>
  <c r="AY48" i="17" s="1"/>
  <c r="AC48" i="17"/>
  <c r="AD48" i="17" s="1"/>
  <c r="V53" i="17"/>
  <c r="W53" i="17" s="1"/>
  <c r="AC7" i="17"/>
  <c r="AD7" i="17" s="1"/>
  <c r="AJ42" i="17"/>
  <c r="AK42" i="17" s="1"/>
  <c r="AX7" i="17"/>
  <c r="AY7" i="17" s="1"/>
  <c r="V40" i="17"/>
  <c r="W40" i="17" s="1"/>
  <c r="AC15" i="17"/>
  <c r="AD15" i="17" s="1"/>
  <c r="AX18" i="17"/>
  <c r="AY18" i="17" s="1"/>
  <c r="AC19" i="17"/>
  <c r="AD19" i="17" s="1"/>
  <c r="BX19" i="17" s="1"/>
  <c r="BY19" i="17" s="1"/>
  <c r="CA19" i="17" s="1"/>
  <c r="AX31" i="17"/>
  <c r="AY31" i="17" s="1"/>
  <c r="AX59" i="17"/>
  <c r="AY59" i="17" s="1"/>
  <c r="AC37" i="17"/>
  <c r="AD37" i="17" s="1"/>
  <c r="AJ43" i="17"/>
  <c r="AK43" i="17" s="1"/>
  <c r="V29" i="17"/>
  <c r="W29" i="17" s="1"/>
  <c r="O16" i="17"/>
  <c r="P16" i="17" s="1"/>
  <c r="AJ29" i="17"/>
  <c r="AK29" i="17" s="1"/>
  <c r="AC16" i="17"/>
  <c r="AD16" i="17" s="1"/>
  <c r="AX21" i="17"/>
  <c r="AY21" i="17" s="1"/>
  <c r="V28" i="17"/>
  <c r="W28" i="17" s="1"/>
  <c r="V18" i="17"/>
  <c r="W18" i="17" s="1"/>
  <c r="AC21" i="17"/>
  <c r="AD21" i="17" s="1"/>
  <c r="AX53" i="17"/>
  <c r="AY53" i="17" s="1"/>
  <c r="V49" i="17"/>
  <c r="W49" i="17" s="1"/>
  <c r="AX30" i="17"/>
  <c r="AY30" i="17" s="1"/>
  <c r="O33" i="17"/>
  <c r="P33" i="17" s="1"/>
  <c r="AX15" i="17"/>
  <c r="AY15" i="17" s="1"/>
  <c r="AX28" i="17"/>
  <c r="AY28" i="17" s="1"/>
  <c r="V33" i="17"/>
  <c r="W33" i="17" s="1"/>
  <c r="V59" i="17"/>
  <c r="W59" i="17" s="1"/>
  <c r="V26" i="17"/>
  <c r="W26" i="17" s="1"/>
  <c r="AJ48" i="17"/>
  <c r="AK48" i="17" s="1"/>
  <c r="AC25" i="17"/>
  <c r="AD25" i="17" s="1"/>
  <c r="AX5" i="17"/>
  <c r="AY5" i="17" s="1"/>
  <c r="AX62" i="17"/>
  <c r="AY62" i="17" s="1"/>
  <c r="I63" i="17"/>
  <c r="V56" i="17"/>
  <c r="W56" i="17" s="1"/>
  <c r="BX56" i="17" s="1"/>
  <c r="BY56" i="17" s="1"/>
  <c r="CA56" i="17" s="1"/>
  <c r="V43" i="17"/>
  <c r="W43" i="17" s="1"/>
  <c r="AC62" i="17"/>
  <c r="AD62" i="17" s="1"/>
  <c r="O5" i="17"/>
  <c r="P5" i="17" s="1"/>
  <c r="O59" i="17"/>
  <c r="P59" i="17" s="1"/>
  <c r="O58" i="17"/>
  <c r="P58" i="17" s="1"/>
  <c r="BZ58" i="17" s="1"/>
  <c r="O55" i="17"/>
  <c r="P55" i="17" s="1"/>
  <c r="O62" i="17"/>
  <c r="P62" i="17" s="1"/>
  <c r="AC10" i="17"/>
  <c r="AD10" i="17" s="1"/>
  <c r="O43" i="17"/>
  <c r="P43" i="17" s="1"/>
  <c r="O53" i="17"/>
  <c r="P53" i="17" s="1"/>
  <c r="AC53" i="17"/>
  <c r="AD53" i="17" s="1"/>
  <c r="AX12" i="17"/>
  <c r="AY12" i="17" s="1"/>
  <c r="AJ24" i="17"/>
  <c r="AK24" i="17" s="1"/>
  <c r="V25" i="17"/>
  <c r="W25" i="17" s="1"/>
  <c r="O11" i="17"/>
  <c r="P11" i="17" s="1"/>
  <c r="BX11" i="17" s="1"/>
  <c r="BY11" i="17" s="1"/>
  <c r="CA11" i="17" s="1"/>
  <c r="V45" i="17"/>
  <c r="W45" i="17" s="1"/>
  <c r="V23" i="17"/>
  <c r="W23" i="17" s="1"/>
  <c r="AJ25" i="17"/>
  <c r="AK25" i="17" s="1"/>
  <c r="BF63" i="17"/>
  <c r="O12" i="17"/>
  <c r="P12" i="17" s="1"/>
  <c r="AQ18" i="17"/>
  <c r="AR18" i="17" s="1"/>
  <c r="AC24" i="17"/>
  <c r="AD24" i="17" s="1"/>
  <c r="AC51" i="17"/>
  <c r="AD51" i="17" s="1"/>
  <c r="AX26" i="17"/>
  <c r="AY26" i="17" s="1"/>
  <c r="O47" i="17"/>
  <c r="P47" i="17" s="1"/>
  <c r="AC26" i="17"/>
  <c r="AD26" i="17" s="1"/>
  <c r="V54" i="17"/>
  <c r="W54" i="17" s="1"/>
  <c r="AC34" i="17"/>
  <c r="AD34" i="17" s="1"/>
  <c r="V30" i="17"/>
  <c r="W30" i="17" s="1"/>
  <c r="V42" i="17"/>
  <c r="W42" i="17" s="1"/>
  <c r="AC23" i="17"/>
  <c r="AD23" i="17" s="1"/>
  <c r="AC47" i="17"/>
  <c r="AD47" i="17" s="1"/>
  <c r="AX43" i="17"/>
  <c r="AY43" i="17" s="1"/>
  <c r="V24" i="17"/>
  <c r="W24" i="17" s="1"/>
  <c r="O50" i="17"/>
  <c r="P50" i="17" s="1"/>
  <c r="O42" i="17"/>
  <c r="P42" i="17" s="1"/>
  <c r="O27" i="17"/>
  <c r="P27" i="17" s="1"/>
  <c r="V51" i="17"/>
  <c r="W51" i="17" s="1"/>
  <c r="AQ27" i="17"/>
  <c r="AR27" i="17" s="1"/>
  <c r="AX58" i="17"/>
  <c r="AY58" i="17" s="1"/>
  <c r="AC30" i="17"/>
  <c r="AD30" i="17" s="1"/>
  <c r="AC31" i="17"/>
  <c r="AD31" i="17" s="1"/>
  <c r="O30" i="17"/>
  <c r="P30" i="17" s="1"/>
  <c r="O10" i="17"/>
  <c r="P10" i="17" s="1"/>
  <c r="BZ10" i="17" s="1"/>
  <c r="O21" i="17"/>
  <c r="P21" i="17" s="1"/>
  <c r="AX51" i="17"/>
  <c r="AY51" i="17" s="1"/>
  <c r="AX55" i="17"/>
  <c r="AY55" i="17" s="1"/>
  <c r="AJ47" i="17"/>
  <c r="AK47" i="17" s="1"/>
  <c r="V34" i="17"/>
  <c r="W34" i="17" s="1"/>
  <c r="AQ10" i="17"/>
  <c r="AR10" i="17" s="1"/>
  <c r="AX34" i="17"/>
  <c r="AY34" i="17" s="1"/>
  <c r="AX29" i="17"/>
  <c r="AY29" i="17" s="1"/>
  <c r="AQ33" i="17"/>
  <c r="AR33" i="17" s="1"/>
  <c r="AX40" i="17"/>
  <c r="AY40" i="17" s="1"/>
  <c r="AJ7" i="17"/>
  <c r="AK7" i="17" s="1"/>
  <c r="V9" i="17"/>
  <c r="W9" i="17" s="1"/>
  <c r="AX44" i="17"/>
  <c r="AY44" i="17" s="1"/>
  <c r="AJ49" i="17"/>
  <c r="AK49" i="17" s="1"/>
  <c r="AX24" i="17"/>
  <c r="AY24" i="17" s="1"/>
  <c r="AJ51" i="17"/>
  <c r="AK51" i="17" s="1"/>
  <c r="AX9" i="17"/>
  <c r="AY9" i="17" s="1"/>
  <c r="V27" i="17"/>
  <c r="W27" i="17" s="1"/>
  <c r="V11" i="17"/>
  <c r="W11" i="17" s="1"/>
  <c r="AK63" i="17"/>
  <c r="V16" i="17"/>
  <c r="W16" i="17" s="1"/>
  <c r="AJ62" i="17"/>
  <c r="AK62" i="17" s="1"/>
  <c r="AJ37" i="17"/>
  <c r="AK37" i="17" s="1"/>
  <c r="V21" i="17"/>
  <c r="W21" i="17" s="1"/>
  <c r="AJ18" i="17"/>
  <c r="AK18" i="17" s="1"/>
  <c r="V12" i="17"/>
  <c r="W12" i="17" s="1"/>
  <c r="AJ58" i="17"/>
  <c r="AK58" i="17" s="1"/>
  <c r="AC33" i="17"/>
  <c r="AD33" i="17" s="1"/>
  <c r="AX10" i="17"/>
  <c r="AY10" i="17" s="1"/>
  <c r="AX25" i="17"/>
  <c r="AY25" i="17" s="1"/>
  <c r="O23" i="17"/>
  <c r="P23" i="17" s="1"/>
  <c r="AC27" i="17"/>
  <c r="AD27" i="17" s="1"/>
  <c r="AC12" i="17"/>
  <c r="AD12" i="17" s="1"/>
  <c r="AX19" i="17"/>
  <c r="AY19" i="17" s="1"/>
  <c r="AJ36" i="17"/>
  <c r="AK36" i="17" s="1"/>
  <c r="AX36" i="17"/>
  <c r="AY36" i="17" s="1"/>
  <c r="AJ21" i="17"/>
  <c r="AK21" i="17" s="1"/>
  <c r="AX42" i="17"/>
  <c r="AY42" i="17" s="1"/>
  <c r="AX45" i="17"/>
  <c r="AY45" i="17" s="1"/>
  <c r="AJ16" i="17"/>
  <c r="AK16" i="17" s="1"/>
  <c r="AJ19" i="17"/>
  <c r="AK19" i="17" s="1"/>
  <c r="AQ5" i="17"/>
  <c r="AR5" i="17" s="1"/>
  <c r="AQ62" i="17"/>
  <c r="AR62" i="17" s="1"/>
  <c r="AQ58" i="17"/>
  <c r="AR58" i="17" s="1"/>
  <c r="AQ43" i="17"/>
  <c r="AR43" i="17" s="1"/>
  <c r="AQ56" i="17"/>
  <c r="AR56" i="17" s="1"/>
  <c r="AQ38" i="17"/>
  <c r="AR38" i="17" s="1"/>
  <c r="AQ55" i="17"/>
  <c r="AR55" i="17" s="1"/>
  <c r="AQ48" i="17"/>
  <c r="AR48" i="17" s="1"/>
  <c r="AQ45" i="17"/>
  <c r="AR45" i="17" s="1"/>
  <c r="AQ52" i="17"/>
  <c r="AR52" i="17" s="1"/>
  <c r="AJ54" i="17"/>
  <c r="AK54" i="17" s="1"/>
  <c r="O26" i="17"/>
  <c r="P26" i="17" s="1"/>
  <c r="AX23" i="17"/>
  <c r="AY23" i="17" s="1"/>
  <c r="AX11" i="17"/>
  <c r="AY11" i="17" s="1"/>
  <c r="V37" i="17"/>
  <c r="W37" i="17" s="1"/>
  <c r="BX37" i="17" s="1"/>
  <c r="BY37" i="17" s="1"/>
  <c r="CA37" i="17" s="1"/>
  <c r="O45" i="17"/>
  <c r="P45" i="17" s="1"/>
  <c r="H49" i="16"/>
  <c r="I49" i="16" s="1"/>
  <c r="H36" i="16"/>
  <c r="I36" i="16" s="1"/>
  <c r="H51" i="16"/>
  <c r="I51" i="16" s="1"/>
  <c r="H6" i="16"/>
  <c r="I6" i="16" s="1"/>
  <c r="H53" i="16"/>
  <c r="I53" i="16" s="1"/>
  <c r="H38" i="16"/>
  <c r="I38" i="16" s="1"/>
  <c r="H12" i="16"/>
  <c r="I12" i="16" s="1"/>
  <c r="H31" i="16"/>
  <c r="I31" i="16" s="1"/>
  <c r="H54" i="16"/>
  <c r="I54" i="16" s="1"/>
  <c r="H29" i="16"/>
  <c r="I29" i="16" s="1"/>
  <c r="AH29" i="16" s="1"/>
  <c r="AI29" i="16" s="1"/>
  <c r="AK29" i="16" s="1"/>
  <c r="H44" i="16"/>
  <c r="I44" i="16" s="1"/>
  <c r="H11" i="16"/>
  <c r="I11" i="16" s="1"/>
  <c r="AH25" i="16"/>
  <c r="AI25" i="16" s="1"/>
  <c r="AK25" i="16" s="1"/>
  <c r="H48" i="16"/>
  <c r="I48" i="16" s="1"/>
  <c r="H18" i="16"/>
  <c r="I18" i="16" s="1"/>
  <c r="H50" i="16"/>
  <c r="I50" i="16" s="1"/>
  <c r="H5" i="16"/>
  <c r="I5" i="16" s="1"/>
  <c r="H19" i="16"/>
  <c r="I19" i="16" s="1"/>
  <c r="H9" i="16"/>
  <c r="I9" i="16" s="1"/>
  <c r="AH9" i="16" s="1"/>
  <c r="AI9" i="16" s="1"/>
  <c r="AK9" i="16" s="1"/>
  <c r="H52" i="16"/>
  <c r="I52" i="16" s="1"/>
  <c r="AJ52" i="16" s="1"/>
  <c r="H27" i="16"/>
  <c r="I27" i="16" s="1"/>
  <c r="H40" i="16"/>
  <c r="I40" i="16" s="1"/>
  <c r="H55" i="16"/>
  <c r="I55" i="16" s="1"/>
  <c r="H28" i="16"/>
  <c r="I28" i="16" s="1"/>
  <c r="H58" i="16"/>
  <c r="I58" i="16" s="1"/>
  <c r="O5" i="16"/>
  <c r="P5" i="16" s="1"/>
  <c r="O49" i="16"/>
  <c r="P49" i="16" s="1"/>
  <c r="O55" i="16"/>
  <c r="P55" i="16" s="1"/>
  <c r="O36" i="16"/>
  <c r="P36" i="16" s="1"/>
  <c r="O50" i="16"/>
  <c r="P50" i="16" s="1"/>
  <c r="O17" i="16"/>
  <c r="P17" i="16" s="1"/>
  <c r="O43" i="16"/>
  <c r="P43" i="16" s="1"/>
  <c r="O28" i="16"/>
  <c r="P28" i="16" s="1"/>
  <c r="O58" i="16"/>
  <c r="P58" i="16" s="1"/>
  <c r="O34" i="16"/>
  <c r="P34" i="16" s="1"/>
  <c r="O27" i="16"/>
  <c r="P27" i="16" s="1"/>
  <c r="O19" i="16"/>
  <c r="P19" i="16" s="1"/>
  <c r="O38" i="16"/>
  <c r="P38" i="16" s="1"/>
  <c r="O18" i="16"/>
  <c r="P18" i="16" s="1"/>
  <c r="O21" i="16"/>
  <c r="P21" i="16" s="1"/>
  <c r="AJ21" i="16" s="1"/>
  <c r="O24" i="16"/>
  <c r="P24" i="16" s="1"/>
  <c r="O12" i="16"/>
  <c r="P12" i="16" s="1"/>
  <c r="O37" i="16"/>
  <c r="P37" i="16" s="1"/>
  <c r="O44" i="16"/>
  <c r="P44" i="16" s="1"/>
  <c r="O42" i="16"/>
  <c r="P42" i="16" s="1"/>
  <c r="O33" i="16"/>
  <c r="P33" i="16" s="1"/>
  <c r="O31" i="16"/>
  <c r="P31" i="16" s="1"/>
  <c r="H14" i="16"/>
  <c r="I14" i="16" s="1"/>
  <c r="H43" i="16"/>
  <c r="I43" i="16" s="1"/>
  <c r="AH8" i="16"/>
  <c r="AI8" i="16" s="1"/>
  <c r="AK8" i="16" s="1"/>
  <c r="AH43" i="16"/>
  <c r="AI43" i="16" s="1"/>
  <c r="AK43" i="16" s="1"/>
  <c r="H17" i="16"/>
  <c r="I17" i="16" s="1"/>
  <c r="H37" i="16"/>
  <c r="I37" i="16" s="1"/>
  <c r="H34" i="16"/>
  <c r="I34" i="16" s="1"/>
  <c r="H24" i="16"/>
  <c r="I24" i="16" s="1"/>
  <c r="O48" i="16"/>
  <c r="P48" i="16" s="1"/>
  <c r="V48" i="15"/>
  <c r="W48" i="15" s="1"/>
  <c r="V42" i="15"/>
  <c r="W42" i="15" s="1"/>
  <c r="V9" i="15"/>
  <c r="W9" i="15" s="1"/>
  <c r="V10" i="15"/>
  <c r="W10" i="15" s="1"/>
  <c r="V22" i="15"/>
  <c r="W22" i="15" s="1"/>
  <c r="V21" i="15"/>
  <c r="W21" i="15" s="1"/>
  <c r="V34" i="15"/>
  <c r="W34" i="15" s="1"/>
  <c r="O28" i="15"/>
  <c r="P28" i="15" s="1"/>
  <c r="O18" i="15"/>
  <c r="P18" i="15" s="1"/>
  <c r="O38" i="15"/>
  <c r="P38" i="15" s="1"/>
  <c r="O11" i="15"/>
  <c r="P11" i="15" s="1"/>
  <c r="AJ47" i="15"/>
  <c r="AK47" i="15" s="1"/>
  <c r="AJ18" i="15"/>
  <c r="AK18" i="15" s="1"/>
  <c r="AJ27" i="15"/>
  <c r="AK27" i="15" s="1"/>
  <c r="V43" i="15"/>
  <c r="W43" i="15" s="1"/>
  <c r="AC54" i="15"/>
  <c r="AD54" i="15" s="1"/>
  <c r="AJ19" i="15"/>
  <c r="AK19" i="15" s="1"/>
  <c r="AJ29" i="15"/>
  <c r="AK29" i="15" s="1"/>
  <c r="V37" i="15"/>
  <c r="W37" i="15" s="1"/>
  <c r="AJ51" i="15"/>
  <c r="AK51" i="15" s="1"/>
  <c r="V47" i="15"/>
  <c r="W47" i="15" s="1"/>
  <c r="V19" i="15"/>
  <c r="W19" i="15" s="1"/>
  <c r="V28" i="15"/>
  <c r="W28" i="15" s="1"/>
  <c r="V36" i="15"/>
  <c r="W36" i="15" s="1"/>
  <c r="V38" i="15"/>
  <c r="W38" i="15" s="1"/>
  <c r="V11" i="15"/>
  <c r="W11" i="15" s="1"/>
  <c r="AJ33" i="15"/>
  <c r="AK33" i="15" s="1"/>
  <c r="AJ53" i="15"/>
  <c r="AK53" i="15" s="1"/>
  <c r="AJ55" i="15"/>
  <c r="AK55" i="15" s="1"/>
  <c r="AJ31" i="15"/>
  <c r="AK31" i="15" s="1"/>
  <c r="V24" i="15"/>
  <c r="W24" i="15" s="1"/>
  <c r="AC10" i="15"/>
  <c r="AD10" i="15" s="1"/>
  <c r="V18" i="15"/>
  <c r="W18" i="15" s="1"/>
  <c r="AJ28" i="15"/>
  <c r="AK28" i="15" s="1"/>
  <c r="AC43" i="15"/>
  <c r="AD43" i="15" s="1"/>
  <c r="AC47" i="15"/>
  <c r="AD47" i="15" s="1"/>
  <c r="AC24" i="15"/>
  <c r="AD24" i="15" s="1"/>
  <c r="F63" i="15"/>
  <c r="H24" i="15" s="1"/>
  <c r="I24" i="15" s="1"/>
  <c r="AC31" i="15"/>
  <c r="AD31" i="15" s="1"/>
  <c r="V54" i="15"/>
  <c r="W54" i="15" s="1"/>
  <c r="AC34" i="15"/>
  <c r="AD34" i="15" s="1"/>
  <c r="AC19" i="15"/>
  <c r="AD19" i="15" s="1"/>
  <c r="AC36" i="15"/>
  <c r="AD36" i="15" s="1"/>
  <c r="AJ54" i="15"/>
  <c r="AK54" i="15" s="1"/>
  <c r="V53" i="15"/>
  <c r="W53" i="15" s="1"/>
  <c r="V31" i="15"/>
  <c r="W31" i="15" s="1"/>
  <c r="O54" i="15"/>
  <c r="P54" i="15" s="1"/>
  <c r="AJ49" i="15"/>
  <c r="AK49" i="15" s="1"/>
  <c r="V55" i="15"/>
  <c r="W55" i="15" s="1"/>
  <c r="V45" i="15"/>
  <c r="W45" i="15" s="1"/>
  <c r="AC28" i="15"/>
  <c r="AD28" i="15" s="1"/>
  <c r="AJ9" i="15"/>
  <c r="AK9" i="15" s="1"/>
  <c r="AJ37" i="15"/>
  <c r="AK37" i="15" s="1"/>
  <c r="AJ10" i="15"/>
  <c r="AK10" i="15" s="1"/>
  <c r="O45" i="15"/>
  <c r="P45" i="15" s="1"/>
  <c r="AC12" i="15"/>
  <c r="AD12" i="15" s="1"/>
  <c r="V27" i="15"/>
  <c r="W27" i="15" s="1"/>
  <c r="O47" i="15"/>
  <c r="P47" i="15" s="1"/>
  <c r="AJ44" i="15"/>
  <c r="AK44" i="15" s="1"/>
  <c r="AJ11" i="15"/>
  <c r="AK11" i="15" s="1"/>
  <c r="V44" i="15"/>
  <c r="W44" i="15" s="1"/>
  <c r="AJ34" i="15"/>
  <c r="AK34" i="15" s="1"/>
  <c r="AC49" i="15"/>
  <c r="AD49" i="15" s="1"/>
  <c r="O49" i="15"/>
  <c r="P49" i="15" s="1"/>
  <c r="AC48" i="15"/>
  <c r="AD48" i="15" s="1"/>
  <c r="V29" i="15"/>
  <c r="W29" i="15" s="1"/>
  <c r="O21" i="15"/>
  <c r="P21" i="15" s="1"/>
  <c r="V12" i="15"/>
  <c r="W12" i="15" s="1"/>
  <c r="AJ26" i="15"/>
  <c r="AK26" i="15" s="1"/>
  <c r="AJ24" i="15"/>
  <c r="AK24" i="15" s="1"/>
  <c r="AC11" i="15"/>
  <c r="AD11" i="15" s="1"/>
  <c r="AC42" i="15"/>
  <c r="AD42" i="15" s="1"/>
  <c r="V26" i="15"/>
  <c r="W26" i="15" s="1"/>
  <c r="AJ43" i="15"/>
  <c r="AK43" i="15" s="1"/>
  <c r="AC27" i="15"/>
  <c r="AD27" i="15" s="1"/>
  <c r="V51" i="15"/>
  <c r="W51" i="15" s="1"/>
  <c r="AC18" i="15"/>
  <c r="AD18" i="15" s="1"/>
  <c r="BE29" i="23"/>
  <c r="BE6" i="23"/>
  <c r="BC41" i="23"/>
  <c r="BD41" i="23" s="1"/>
  <c r="BF41" i="23" s="1"/>
  <c r="BE7" i="23"/>
  <c r="BC43" i="23"/>
  <c r="BD43" i="23" s="1"/>
  <c r="BF43" i="23" s="1"/>
  <c r="BE15" i="23"/>
  <c r="BC15" i="23"/>
  <c r="BD15" i="23" s="1"/>
  <c r="BF15" i="23" s="1"/>
  <c r="BE25" i="23"/>
  <c r="BE56" i="23"/>
  <c r="BC56" i="23"/>
  <c r="BD56" i="23" s="1"/>
  <c r="BF56" i="23" s="1"/>
  <c r="BE14" i="23"/>
  <c r="BE23" i="23"/>
  <c r="BC38" i="23"/>
  <c r="BD38" i="23" s="1"/>
  <c r="BF38" i="23" s="1"/>
  <c r="BE38" i="23"/>
  <c r="BC16" i="23"/>
  <c r="BD16" i="23" s="1"/>
  <c r="BF16" i="23" s="1"/>
  <c r="BE16" i="23"/>
  <c r="BC61" i="23"/>
  <c r="BD61" i="23" s="1"/>
  <c r="BF61" i="23" s="1"/>
  <c r="BE61" i="23"/>
  <c r="BC32" i="23"/>
  <c r="BD32" i="23" s="1"/>
  <c r="BF32" i="23" s="1"/>
  <c r="BE32" i="23"/>
  <c r="BE20" i="23"/>
  <c r="BC20" i="23"/>
  <c r="BD20" i="23" s="1"/>
  <c r="BF20" i="23" s="1"/>
  <c r="BC17" i="23"/>
  <c r="BD17" i="23" s="1"/>
  <c r="BF17" i="23" s="1"/>
  <c r="BE17" i="23"/>
  <c r="BE40" i="23"/>
  <c r="BC40" i="23"/>
  <c r="BD40" i="23" s="1"/>
  <c r="BF40" i="23" s="1"/>
  <c r="BC58" i="23"/>
  <c r="BD58" i="23" s="1"/>
  <c r="BF58" i="23" s="1"/>
  <c r="BE58" i="23"/>
  <c r="BE35" i="23"/>
  <c r="BC35" i="23"/>
  <c r="BD35" i="23" s="1"/>
  <c r="BF35" i="23" s="1"/>
  <c r="BE10" i="23"/>
  <c r="BC10" i="23"/>
  <c r="BD10" i="23" s="1"/>
  <c r="BF10" i="23" s="1"/>
  <c r="BC8" i="23"/>
  <c r="BD8" i="23" s="1"/>
  <c r="BF8" i="23" s="1"/>
  <c r="BE8" i="23"/>
  <c r="BE59" i="23"/>
  <c r="BC59" i="23"/>
  <c r="BD59" i="23" s="1"/>
  <c r="BF59" i="23" s="1"/>
  <c r="BE30" i="23"/>
  <c r="BE47" i="23"/>
  <c r="BC47" i="23"/>
  <c r="BD47" i="23" s="1"/>
  <c r="BF47" i="23" s="1"/>
  <c r="BC30" i="23"/>
  <c r="BD30" i="23" s="1"/>
  <c r="BF30" i="23" s="1"/>
  <c r="BE52" i="23"/>
  <c r="BC52" i="23"/>
  <c r="BD52" i="23" s="1"/>
  <c r="BF52" i="23" s="1"/>
  <c r="BE60" i="23"/>
  <c r="BC62" i="23"/>
  <c r="BD62" i="23" s="1"/>
  <c r="BF62" i="23" s="1"/>
  <c r="BE62" i="23"/>
  <c r="BC25" i="23"/>
  <c r="BD25" i="23" s="1"/>
  <c r="BF25" i="23" s="1"/>
  <c r="AQ42" i="22"/>
  <c r="AQ25" i="22"/>
  <c r="AQ6" i="22"/>
  <c r="AQ20" i="22"/>
  <c r="AO13" i="22"/>
  <c r="AP13" i="22" s="1"/>
  <c r="AR13" i="22" s="1"/>
  <c r="AQ13" i="22"/>
  <c r="AQ30" i="22"/>
  <c r="AO30" i="22"/>
  <c r="AP30" i="22" s="1"/>
  <c r="AR30" i="22" s="1"/>
  <c r="AQ49" i="22"/>
  <c r="AO53" i="22"/>
  <c r="AP53" i="22" s="1"/>
  <c r="AR53" i="22" s="1"/>
  <c r="AQ53" i="22"/>
  <c r="AO14" i="22"/>
  <c r="AP14" i="22" s="1"/>
  <c r="AR14" i="22" s="1"/>
  <c r="AO59" i="22"/>
  <c r="AP59" i="22" s="1"/>
  <c r="AR59" i="22" s="1"/>
  <c r="AQ59" i="22"/>
  <c r="AO23" i="22"/>
  <c r="AP23" i="22" s="1"/>
  <c r="AR23" i="22" s="1"/>
  <c r="AQ23" i="22"/>
  <c r="AQ7" i="22"/>
  <c r="AO39" i="22"/>
  <c r="AP39" i="22" s="1"/>
  <c r="AR39" i="22" s="1"/>
  <c r="AQ16" i="22"/>
  <c r="AQ56" i="22"/>
  <c r="AO16" i="22"/>
  <c r="AP16" i="22" s="1"/>
  <c r="AR16" i="22" s="1"/>
  <c r="AO32" i="22"/>
  <c r="AP32" i="22" s="1"/>
  <c r="AR32" i="22" s="1"/>
  <c r="AQ14" i="22"/>
  <c r="AO49" i="22"/>
  <c r="AP49" i="22" s="1"/>
  <c r="AR49" i="22" s="1"/>
  <c r="AQ38" i="22"/>
  <c r="AO38" i="22"/>
  <c r="AP38" i="22" s="1"/>
  <c r="AR38" i="22" s="1"/>
  <c r="AO40" i="22"/>
  <c r="AP40" i="22" s="1"/>
  <c r="AR40" i="22" s="1"/>
  <c r="AQ40" i="22"/>
  <c r="AQ27" i="22"/>
  <c r="AO27" i="22"/>
  <c r="AP27" i="22" s="1"/>
  <c r="AR27" i="22" s="1"/>
  <c r="AO5" i="22"/>
  <c r="AQ8" i="22"/>
  <c r="AQ15" i="22"/>
  <c r="AO46" i="22"/>
  <c r="AP46" i="22" s="1"/>
  <c r="AR46" i="22" s="1"/>
  <c r="AQ46" i="22"/>
  <c r="AO26" i="22"/>
  <c r="AP26" i="22" s="1"/>
  <c r="AR26" i="22" s="1"/>
  <c r="AQ26" i="22"/>
  <c r="AQ60" i="22"/>
  <c r="AQ24" i="22"/>
  <c r="AO24" i="22"/>
  <c r="AP24" i="22" s="1"/>
  <c r="AR24" i="22" s="1"/>
  <c r="AO43" i="22"/>
  <c r="AP43" i="22" s="1"/>
  <c r="AR43" i="22" s="1"/>
  <c r="AQ43" i="22"/>
  <c r="AO21" i="22"/>
  <c r="AP21" i="22" s="1"/>
  <c r="AR21" i="22" s="1"/>
  <c r="AQ45" i="22"/>
  <c r="AO45" i="22"/>
  <c r="AP45" i="22" s="1"/>
  <c r="AR45" i="22" s="1"/>
  <c r="AX25" i="21"/>
  <c r="AX42" i="21"/>
  <c r="AX46" i="21"/>
  <c r="AV46" i="21"/>
  <c r="AW46" i="21" s="1"/>
  <c r="AY46" i="21" s="1"/>
  <c r="AV59" i="21"/>
  <c r="AW59" i="21" s="1"/>
  <c r="AY59" i="21" s="1"/>
  <c r="AX15" i="21"/>
  <c r="AV15" i="21"/>
  <c r="AW15" i="21" s="1"/>
  <c r="AY15" i="21" s="1"/>
  <c r="AV17" i="21"/>
  <c r="AW17" i="21" s="1"/>
  <c r="AY17" i="21" s="1"/>
  <c r="AV13" i="21"/>
  <c r="AW13" i="21" s="1"/>
  <c r="AY13" i="21" s="1"/>
  <c r="AX13" i="21"/>
  <c r="AX56" i="21"/>
  <c r="AX14" i="21"/>
  <c r="AV14" i="21"/>
  <c r="AW14" i="21" s="1"/>
  <c r="AY14" i="21" s="1"/>
  <c r="AV39" i="21"/>
  <c r="AW39" i="21" s="1"/>
  <c r="AY39" i="21" s="1"/>
  <c r="AV40" i="21"/>
  <c r="AW40" i="21" s="1"/>
  <c r="AY40" i="21" s="1"/>
  <c r="AX40" i="21"/>
  <c r="AX17" i="21"/>
  <c r="AX39" i="21"/>
  <c r="AV50" i="21"/>
  <c r="AW50" i="21" s="1"/>
  <c r="AY50" i="21" s="1"/>
  <c r="AX50" i="21"/>
  <c r="AX6" i="21"/>
  <c r="AV6" i="21"/>
  <c r="AW6" i="21" s="1"/>
  <c r="AY6" i="21" s="1"/>
  <c r="AX32" i="21"/>
  <c r="AV32" i="21"/>
  <c r="AW32" i="21" s="1"/>
  <c r="AY32" i="21" s="1"/>
  <c r="AX60" i="21"/>
  <c r="AV60" i="21"/>
  <c r="AW60" i="21" s="1"/>
  <c r="AY60" i="21" s="1"/>
  <c r="AV30" i="21"/>
  <c r="AW30" i="21" s="1"/>
  <c r="AY30" i="21" s="1"/>
  <c r="AX30" i="21"/>
  <c r="AV41" i="21"/>
  <c r="AW41" i="21" s="1"/>
  <c r="AY41" i="21" s="1"/>
  <c r="AX57" i="21"/>
  <c r="AV57" i="21"/>
  <c r="AW57" i="21" s="1"/>
  <c r="AY57" i="21" s="1"/>
  <c r="AX20" i="21"/>
  <c r="AX41" i="21"/>
  <c r="AV16" i="21"/>
  <c r="AW16" i="21" s="1"/>
  <c r="AY16" i="21" s="1"/>
  <c r="AX16" i="21"/>
  <c r="AV58" i="21"/>
  <c r="AW58" i="21" s="1"/>
  <c r="AY58" i="21" s="1"/>
  <c r="AA24" i="20"/>
  <c r="AB24" i="20" s="1"/>
  <c r="AD24" i="20" s="1"/>
  <c r="AC59" i="20"/>
  <c r="AC54" i="20"/>
  <c r="AA54" i="20"/>
  <c r="AB54" i="20" s="1"/>
  <c r="AD54" i="20" s="1"/>
  <c r="AA52" i="20"/>
  <c r="AB52" i="20" s="1"/>
  <c r="AD52" i="20" s="1"/>
  <c r="AC5" i="20"/>
  <c r="AA56" i="20"/>
  <c r="AB56" i="20" s="1"/>
  <c r="AD56" i="20" s="1"/>
  <c r="AA46" i="20"/>
  <c r="AB46" i="20" s="1"/>
  <c r="AD46" i="20" s="1"/>
  <c r="AC32" i="20"/>
  <c r="AC19" i="20"/>
  <c r="AA23" i="20"/>
  <c r="AB23" i="20" s="1"/>
  <c r="AD23" i="20" s="1"/>
  <c r="AC34" i="20"/>
  <c r="AA35" i="20"/>
  <c r="AB35" i="20" s="1"/>
  <c r="AD35" i="20" s="1"/>
  <c r="AC11" i="20"/>
  <c r="AA28" i="20"/>
  <c r="AB28" i="20" s="1"/>
  <c r="AD28" i="20" s="1"/>
  <c r="AA15" i="20"/>
  <c r="AB15" i="20" s="1"/>
  <c r="AD15" i="20" s="1"/>
  <c r="AC15" i="20"/>
  <c r="AC20" i="20"/>
  <c r="AA26" i="20"/>
  <c r="AB26" i="20" s="1"/>
  <c r="AD26" i="20" s="1"/>
  <c r="AA6" i="20"/>
  <c r="AB6" i="20" s="1"/>
  <c r="AD6" i="20" s="1"/>
  <c r="AC38" i="20"/>
  <c r="AA38" i="20"/>
  <c r="AB38" i="20" s="1"/>
  <c r="AD38" i="20" s="1"/>
  <c r="AC37" i="20"/>
  <c r="AC41" i="20"/>
  <c r="AA9" i="20"/>
  <c r="AB9" i="20" s="1"/>
  <c r="AD9" i="20" s="1"/>
  <c r="AA20" i="20"/>
  <c r="AB20" i="20" s="1"/>
  <c r="AD20" i="20" s="1"/>
  <c r="AC35" i="20"/>
  <c r="AC9" i="20"/>
  <c r="AA50" i="20"/>
  <c r="AB50" i="20" s="1"/>
  <c r="AD50" i="20" s="1"/>
  <c r="AA39" i="20"/>
  <c r="AB39" i="20" s="1"/>
  <c r="AD39" i="20" s="1"/>
  <c r="AA51" i="20"/>
  <c r="AB51" i="20" s="1"/>
  <c r="AD51" i="20" s="1"/>
  <c r="AC22" i="20"/>
  <c r="AA17" i="20"/>
  <c r="AB17" i="20" s="1"/>
  <c r="AD17" i="20" s="1"/>
  <c r="AC14" i="20"/>
  <c r="AA49" i="20"/>
  <c r="AB49" i="20" s="1"/>
  <c r="AD49" i="20" s="1"/>
  <c r="AA22" i="20"/>
  <c r="AB22" i="20" s="1"/>
  <c r="AD22" i="20" s="1"/>
  <c r="AC17" i="20"/>
  <c r="AA14" i="20"/>
  <c r="AB14" i="20" s="1"/>
  <c r="AD14" i="20" s="1"/>
  <c r="AC6" i="20"/>
  <c r="AC51" i="20"/>
  <c r="AC30" i="20"/>
  <c r="AQ16" i="19"/>
  <c r="AO32" i="19"/>
  <c r="AP32" i="19" s="1"/>
  <c r="AR32" i="19" s="1"/>
  <c r="AO34" i="19"/>
  <c r="AP34" i="19" s="1"/>
  <c r="AR34" i="19" s="1"/>
  <c r="AO60" i="19"/>
  <c r="AP60" i="19" s="1"/>
  <c r="AR60" i="19" s="1"/>
  <c r="AO29" i="19"/>
  <c r="AP29" i="19" s="1"/>
  <c r="AR29" i="19" s="1"/>
  <c r="AQ13" i="19"/>
  <c r="AQ61" i="19"/>
  <c r="AQ20" i="19"/>
  <c r="AO12" i="19"/>
  <c r="AP12" i="19" s="1"/>
  <c r="AR12" i="19" s="1"/>
  <c r="AQ26" i="19"/>
  <c r="AO57" i="19"/>
  <c r="AP57" i="19" s="1"/>
  <c r="AR57" i="19" s="1"/>
  <c r="AO61" i="19"/>
  <c r="AP61" i="19" s="1"/>
  <c r="AR61" i="19" s="1"/>
  <c r="AO15" i="19"/>
  <c r="AP15" i="19" s="1"/>
  <c r="AR15" i="19" s="1"/>
  <c r="AQ49" i="19"/>
  <c r="AQ58" i="19"/>
  <c r="AO58" i="19"/>
  <c r="AP58" i="19" s="1"/>
  <c r="AR58" i="19" s="1"/>
  <c r="AO41" i="19"/>
  <c r="AP41" i="19" s="1"/>
  <c r="AR41" i="19" s="1"/>
  <c r="AO62" i="19"/>
  <c r="AP62" i="19" s="1"/>
  <c r="AR62" i="19" s="1"/>
  <c r="AQ46" i="19"/>
  <c r="AQ62" i="19"/>
  <c r="AO39" i="19"/>
  <c r="AP39" i="19" s="1"/>
  <c r="AR39" i="19" s="1"/>
  <c r="AO19" i="19"/>
  <c r="AP19" i="19" s="1"/>
  <c r="AR19" i="19" s="1"/>
  <c r="AQ39" i="19"/>
  <c r="AO44" i="19"/>
  <c r="AP44" i="19" s="1"/>
  <c r="AR44" i="19" s="1"/>
  <c r="AQ19" i="19"/>
  <c r="AO47" i="19"/>
  <c r="AP47" i="19" s="1"/>
  <c r="AR47" i="19" s="1"/>
  <c r="AO48" i="19"/>
  <c r="AP48" i="19" s="1"/>
  <c r="AR48" i="19" s="1"/>
  <c r="AO56" i="19"/>
  <c r="AP56" i="19" s="1"/>
  <c r="AR56" i="19" s="1"/>
  <c r="AQ44" i="19"/>
  <c r="AQ48" i="19"/>
  <c r="AO50" i="19"/>
  <c r="AP50" i="19" s="1"/>
  <c r="AR50" i="19" s="1"/>
  <c r="AQ23" i="19"/>
  <c r="AQ9" i="19"/>
  <c r="AO8" i="19"/>
  <c r="AP8" i="19" s="1"/>
  <c r="AR8" i="19" s="1"/>
  <c r="AO17" i="19"/>
  <c r="AP17" i="19" s="1"/>
  <c r="AR17" i="19" s="1"/>
  <c r="AQ17" i="19"/>
  <c r="AO40" i="19"/>
  <c r="AP40" i="19" s="1"/>
  <c r="AR40" i="19" s="1"/>
  <c r="AQ40" i="19"/>
  <c r="AQ53" i="19"/>
  <c r="AO6" i="19"/>
  <c r="AP6" i="19" s="1"/>
  <c r="AR6" i="19" s="1"/>
  <c r="AQ6" i="19"/>
  <c r="AO46" i="19"/>
  <c r="AP46" i="19" s="1"/>
  <c r="AR46" i="19" s="1"/>
  <c r="AO24" i="19"/>
  <c r="AP24" i="19" s="1"/>
  <c r="AR24" i="19" s="1"/>
  <c r="AO35" i="19"/>
  <c r="AP35" i="19" s="1"/>
  <c r="AR35" i="19" s="1"/>
  <c r="AO30" i="19"/>
  <c r="AP30" i="19" s="1"/>
  <c r="AR30" i="19" s="1"/>
  <c r="AQ30" i="19"/>
  <c r="AQ25" i="19"/>
  <c r="AO25" i="19"/>
  <c r="AP25" i="19" s="1"/>
  <c r="AR25" i="19" s="1"/>
  <c r="AQ35" i="19"/>
  <c r="CN60" i="18"/>
  <c r="CN61" i="18"/>
  <c r="CN46" i="18"/>
  <c r="CN56" i="18"/>
  <c r="CN8" i="18"/>
  <c r="CL39" i="18"/>
  <c r="CM39" i="18" s="1"/>
  <c r="CO39" i="18" s="1"/>
  <c r="CN23" i="18"/>
  <c r="CN13" i="18"/>
  <c r="CN7" i="18"/>
  <c r="CN14" i="18"/>
  <c r="BX17" i="17"/>
  <c r="BY17" i="17" s="1"/>
  <c r="CA17" i="17" s="1"/>
  <c r="BZ8" i="17"/>
  <c r="BX50" i="17"/>
  <c r="BY50" i="17" s="1"/>
  <c r="CA50" i="17" s="1"/>
  <c r="BX61" i="17"/>
  <c r="BY61" i="17" s="1"/>
  <c r="CA61" i="17" s="1"/>
  <c r="BX6" i="17"/>
  <c r="BY6" i="17" s="1"/>
  <c r="CA6" i="17" s="1"/>
  <c r="BZ13" i="17"/>
  <c r="BZ32" i="17"/>
  <c r="BZ46" i="17"/>
  <c r="BX35" i="17"/>
  <c r="BY35" i="17" s="1"/>
  <c r="CA35" i="17" s="1"/>
  <c r="BZ20" i="17"/>
  <c r="AJ40" i="16"/>
  <c r="AJ45" i="16"/>
  <c r="AJ54" i="16"/>
  <c r="AH22" i="16"/>
  <c r="AI22" i="16" s="1"/>
  <c r="AK22" i="16" s="1"/>
  <c r="AJ41" i="16"/>
  <c r="AH16" i="16"/>
  <c r="AI16" i="16" s="1"/>
  <c r="AK16" i="16" s="1"/>
  <c r="AJ53" i="16"/>
  <c r="AH23" i="16"/>
  <c r="AI23" i="16" s="1"/>
  <c r="AK23" i="16" s="1"/>
  <c r="AJ51" i="16"/>
  <c r="AH32" i="16"/>
  <c r="AI32" i="16" s="1"/>
  <c r="AK32" i="16" s="1"/>
  <c r="AH60" i="16"/>
  <c r="AI60" i="16" s="1"/>
  <c r="AK60" i="16" s="1"/>
  <c r="AJ56" i="16"/>
  <c r="AH26" i="16"/>
  <c r="AI26" i="16" s="1"/>
  <c r="AK26" i="16" s="1"/>
  <c r="CN62" i="18"/>
  <c r="CL62" i="18"/>
  <c r="CM62" i="18" s="1"/>
  <c r="CO62" i="18" s="1"/>
  <c r="AH37" i="16"/>
  <c r="AI37" i="16" s="1"/>
  <c r="AK37" i="16" s="1"/>
  <c r="AJ37" i="16"/>
  <c r="AJ6" i="16"/>
  <c r="AJ20" i="16"/>
  <c r="AH20" i="16"/>
  <c r="AI20" i="16" s="1"/>
  <c r="AK20" i="16" s="1"/>
  <c r="AJ61" i="16"/>
  <c r="AH61" i="16"/>
  <c r="AI61" i="16" s="1"/>
  <c r="AK61" i="16" s="1"/>
  <c r="AJ15" i="16"/>
  <c r="AH15" i="16"/>
  <c r="AI15" i="16" s="1"/>
  <c r="AK15" i="16" s="1"/>
  <c r="AJ59" i="16"/>
  <c r="AH59" i="16"/>
  <c r="AI59" i="16" s="1"/>
  <c r="AK59" i="16" s="1"/>
  <c r="AH57" i="16"/>
  <c r="AI57" i="16" s="1"/>
  <c r="AK57" i="16" s="1"/>
  <c r="AJ57" i="16"/>
  <c r="AH46" i="16"/>
  <c r="AI46" i="16" s="1"/>
  <c r="AK46" i="16" s="1"/>
  <c r="AJ46" i="16"/>
  <c r="AH10" i="16"/>
  <c r="AI10" i="16" s="1"/>
  <c r="AK10" i="16" s="1"/>
  <c r="AJ10" i="16"/>
  <c r="AJ43" i="16"/>
  <c r="AJ13" i="16"/>
  <c r="AH13" i="16"/>
  <c r="AI13" i="16" s="1"/>
  <c r="AK13" i="16" s="1"/>
  <c r="AH39" i="16"/>
  <c r="AI39" i="16" s="1"/>
  <c r="AK39" i="16" s="1"/>
  <c r="AJ39" i="16"/>
  <c r="AH30" i="16"/>
  <c r="AI30" i="16" s="1"/>
  <c r="AK30" i="16" s="1"/>
  <c r="AJ30" i="16"/>
  <c r="AJ8" i="16"/>
  <c r="AH7" i="16"/>
  <c r="AI7" i="16" s="1"/>
  <c r="AK7" i="16" s="1"/>
  <c r="AJ7" i="16"/>
  <c r="AH62" i="16"/>
  <c r="AI62" i="16" s="1"/>
  <c r="AK62" i="16" s="1"/>
  <c r="AJ62" i="16"/>
  <c r="AJ35" i="16"/>
  <c r="AH35" i="16"/>
  <c r="AI35" i="16" s="1"/>
  <c r="AK35" i="16" s="1"/>
  <c r="K51" i="14"/>
  <c r="K41" i="14"/>
  <c r="K30" i="14"/>
  <c r="K7" i="14"/>
  <c r="R9" i="12"/>
  <c r="F12" i="12"/>
  <c r="I12" i="12"/>
  <c r="Q10" i="12"/>
  <c r="N8" i="12"/>
  <c r="Q11" i="12"/>
  <c r="K4" i="12"/>
  <c r="K12" i="12"/>
  <c r="F10" i="12"/>
  <c r="H6" i="12"/>
  <c r="K5" i="12"/>
  <c r="N4" i="12"/>
  <c r="N12" i="12"/>
  <c r="N5" i="12"/>
  <c r="Q12" i="12"/>
  <c r="Q5" i="12"/>
  <c r="Q6" i="12"/>
  <c r="K9" i="12"/>
  <c r="Q7" i="12"/>
  <c r="N9" i="12"/>
  <c r="Q8" i="12"/>
  <c r="D44" i="11"/>
  <c r="AK63" i="18" l="1"/>
  <c r="AD63" i="18"/>
  <c r="BU55" i="18"/>
  <c r="BY55" i="18" s="1"/>
  <c r="CE55" i="18" s="1"/>
  <c r="CN55" i="18" s="1"/>
  <c r="BM63" i="18"/>
  <c r="AR63" i="18"/>
  <c r="AY63" i="18"/>
  <c r="BT63" i="18"/>
  <c r="CF10" i="18"/>
  <c r="CI10" i="18"/>
  <c r="CJ10" i="18" s="1"/>
  <c r="BY5" i="18"/>
  <c r="BU27" i="18"/>
  <c r="BY27" i="18" s="1"/>
  <c r="CE27" i="18" s="1"/>
  <c r="W63" i="18"/>
  <c r="O36" i="18"/>
  <c r="P36" i="18" s="1"/>
  <c r="O31" i="18"/>
  <c r="P31" i="18" s="1"/>
  <c r="BU31" i="18" s="1"/>
  <c r="BY31" i="18" s="1"/>
  <c r="H11" i="15"/>
  <c r="I11" i="15" s="1"/>
  <c r="H43" i="15"/>
  <c r="I43" i="15" s="1"/>
  <c r="AL43" i="15" s="1"/>
  <c r="AP43" i="15" s="1"/>
  <c r="AV43" i="15" s="1"/>
  <c r="AZ43" i="15" s="1"/>
  <c r="BA43" i="15" s="1"/>
  <c r="AL11" i="15"/>
  <c r="AP11" i="15" s="1"/>
  <c r="AV11" i="15" s="1"/>
  <c r="H18" i="15"/>
  <c r="I18" i="15" s="1"/>
  <c r="AL18" i="15" s="1"/>
  <c r="AP18" i="15" s="1"/>
  <c r="AD63" i="15"/>
  <c r="H10" i="15"/>
  <c r="I10" i="15" s="1"/>
  <c r="AL10" i="15" s="1"/>
  <c r="AP10" i="15" s="1"/>
  <c r="AV10" i="15" s="1"/>
  <c r="H45" i="15"/>
  <c r="I45" i="15" s="1"/>
  <c r="AL45" i="15" s="1"/>
  <c r="AP45" i="15" s="1"/>
  <c r="AV45" i="15" s="1"/>
  <c r="AP5" i="15"/>
  <c r="AL24" i="15"/>
  <c r="AP24" i="15" s="1"/>
  <c r="AV24" i="15" s="1"/>
  <c r="P63" i="15"/>
  <c r="BE57" i="23"/>
  <c r="BC57" i="23"/>
  <c r="BD57" i="23" s="1"/>
  <c r="BF57" i="23" s="1"/>
  <c r="BC13" i="23"/>
  <c r="BD13" i="23" s="1"/>
  <c r="BF13" i="23" s="1"/>
  <c r="BE13" i="23"/>
  <c r="BC24" i="23"/>
  <c r="BD24" i="23" s="1"/>
  <c r="BF24" i="23" s="1"/>
  <c r="BE24" i="23"/>
  <c r="BE11" i="23"/>
  <c r="BC11" i="23"/>
  <c r="BD11" i="23" s="1"/>
  <c r="BF11" i="23" s="1"/>
  <c r="BE26" i="23"/>
  <c r="BC26" i="23"/>
  <c r="BD26" i="23" s="1"/>
  <c r="BF26" i="23" s="1"/>
  <c r="BC51" i="23"/>
  <c r="BD51" i="23" s="1"/>
  <c r="BF51" i="23" s="1"/>
  <c r="BE51" i="23"/>
  <c r="BE49" i="23"/>
  <c r="BC49" i="23"/>
  <c r="BD49" i="23" s="1"/>
  <c r="BF49" i="23" s="1"/>
  <c r="P63" i="23"/>
  <c r="I63" i="23"/>
  <c r="BE21" i="23"/>
  <c r="BC21" i="23"/>
  <c r="BD21" i="23" s="1"/>
  <c r="BF21" i="23" s="1"/>
  <c r="BE34" i="23"/>
  <c r="AK63" i="23"/>
  <c r="BE43" i="23"/>
  <c r="BC27" i="23"/>
  <c r="BD27" i="23" s="1"/>
  <c r="BF27" i="23" s="1"/>
  <c r="AQ35" i="22"/>
  <c r="AO35" i="22"/>
  <c r="AP35" i="22" s="1"/>
  <c r="AR35" i="22" s="1"/>
  <c r="AO28" i="22"/>
  <c r="AP28" i="22" s="1"/>
  <c r="AR28" i="22" s="1"/>
  <c r="AQ28" i="22"/>
  <c r="AO52" i="22"/>
  <c r="AP52" i="22" s="1"/>
  <c r="AR52" i="22" s="1"/>
  <c r="AQ52" i="22"/>
  <c r="AQ54" i="22"/>
  <c r="AO54" i="22"/>
  <c r="AP54" i="22" s="1"/>
  <c r="AR54" i="22" s="1"/>
  <c r="AO9" i="22"/>
  <c r="AP9" i="22" s="1"/>
  <c r="AR9" i="22" s="1"/>
  <c r="AQ9" i="22"/>
  <c r="AQ29" i="22"/>
  <c r="AO29" i="22"/>
  <c r="AP29" i="22" s="1"/>
  <c r="AR29" i="22" s="1"/>
  <c r="AO51" i="22"/>
  <c r="AP51" i="22" s="1"/>
  <c r="AR51" i="22" s="1"/>
  <c r="AO11" i="22"/>
  <c r="AP11" i="22" s="1"/>
  <c r="AR11" i="22" s="1"/>
  <c r="AQ47" i="22"/>
  <c r="AQ11" i="22"/>
  <c r="AO50" i="22"/>
  <c r="AP50" i="22" s="1"/>
  <c r="AR50" i="22" s="1"/>
  <c r="AQ12" i="22"/>
  <c r="AO47" i="22"/>
  <c r="AP47" i="22" s="1"/>
  <c r="AR47" i="22" s="1"/>
  <c r="AQ51" i="22"/>
  <c r="AV35" i="21"/>
  <c r="AW35" i="21" s="1"/>
  <c r="AY35" i="21" s="1"/>
  <c r="AX35" i="21"/>
  <c r="AX62" i="21"/>
  <c r="AV62" i="21"/>
  <c r="AW62" i="21" s="1"/>
  <c r="AY62" i="21" s="1"/>
  <c r="AX29" i="21"/>
  <c r="AV29" i="21"/>
  <c r="AW29" i="21" s="1"/>
  <c r="AY29" i="21" s="1"/>
  <c r="I63" i="21"/>
  <c r="O8" i="21"/>
  <c r="P8" i="21" s="1"/>
  <c r="O45" i="21"/>
  <c r="P45" i="21" s="1"/>
  <c r="O27" i="21"/>
  <c r="P27" i="21" s="1"/>
  <c r="O51" i="21"/>
  <c r="P51" i="21" s="1"/>
  <c r="O22" i="21"/>
  <c r="P22" i="21" s="1"/>
  <c r="O21" i="21"/>
  <c r="P21" i="21" s="1"/>
  <c r="O11" i="21"/>
  <c r="P11" i="21" s="1"/>
  <c r="O38" i="21"/>
  <c r="P38" i="21" s="1"/>
  <c r="O7" i="21"/>
  <c r="P7" i="21" s="1"/>
  <c r="O49" i="21"/>
  <c r="P49" i="21" s="1"/>
  <c r="O23" i="21"/>
  <c r="P23" i="21" s="1"/>
  <c r="O55" i="21"/>
  <c r="P55" i="21" s="1"/>
  <c r="O47" i="21"/>
  <c r="P47" i="21" s="1"/>
  <c r="O26" i="21"/>
  <c r="P26" i="21" s="1"/>
  <c r="O28" i="21"/>
  <c r="P28" i="21" s="1"/>
  <c r="O54" i="21"/>
  <c r="P54" i="21" s="1"/>
  <c r="O34" i="21"/>
  <c r="P34" i="21" s="1"/>
  <c r="AV12" i="21"/>
  <c r="AW12" i="21" s="1"/>
  <c r="AY12" i="21" s="1"/>
  <c r="AA36" i="20"/>
  <c r="AB36" i="20" s="1"/>
  <c r="AD36" i="20" s="1"/>
  <c r="AC36" i="20"/>
  <c r="AA37" i="20"/>
  <c r="AB37" i="20" s="1"/>
  <c r="AD37" i="20" s="1"/>
  <c r="AC53" i="20"/>
  <c r="I63" i="20"/>
  <c r="AA42" i="20"/>
  <c r="AB42" i="20" s="1"/>
  <c r="AD42" i="20" s="1"/>
  <c r="AC42" i="20"/>
  <c r="AC12" i="20"/>
  <c r="AA12" i="20"/>
  <c r="AB12" i="20" s="1"/>
  <c r="AD12" i="20" s="1"/>
  <c r="AC27" i="20"/>
  <c r="AA45" i="20"/>
  <c r="AB45" i="20" s="1"/>
  <c r="AD45" i="20" s="1"/>
  <c r="AC45" i="20"/>
  <c r="AC55" i="20"/>
  <c r="AA55" i="20"/>
  <c r="AB55" i="20" s="1"/>
  <c r="AD55" i="20" s="1"/>
  <c r="AC47" i="20"/>
  <c r="AA48" i="20"/>
  <c r="AB48" i="20" s="1"/>
  <c r="AD48" i="20" s="1"/>
  <c r="AA21" i="20"/>
  <c r="AB21" i="20" s="1"/>
  <c r="AD21" i="20" s="1"/>
  <c r="AC21" i="20"/>
  <c r="AC29" i="20"/>
  <c r="AA29" i="20"/>
  <c r="AB29" i="20" s="1"/>
  <c r="AD29" i="20" s="1"/>
  <c r="AC48" i="20"/>
  <c r="AC43" i="20"/>
  <c r="AA47" i="20"/>
  <c r="AB47" i="20" s="1"/>
  <c r="AD47" i="20" s="1"/>
  <c r="AQ42" i="19"/>
  <c r="AO42" i="19"/>
  <c r="AP42" i="19" s="1"/>
  <c r="AR42" i="19" s="1"/>
  <c r="P63" i="19"/>
  <c r="AO11" i="19"/>
  <c r="AP11" i="19" s="1"/>
  <c r="AR11" i="19" s="1"/>
  <c r="AQ11" i="19"/>
  <c r="AQ45" i="19"/>
  <c r="AO45" i="19"/>
  <c r="AP45" i="19" s="1"/>
  <c r="AR45" i="19" s="1"/>
  <c r="AQ28" i="19"/>
  <c r="AO28" i="19"/>
  <c r="AP28" i="19" s="1"/>
  <c r="AR28" i="19" s="1"/>
  <c r="AQ52" i="19"/>
  <c r="AO52" i="19"/>
  <c r="AP52" i="19" s="1"/>
  <c r="AR52" i="19" s="1"/>
  <c r="AQ7" i="19"/>
  <c r="AO9" i="19"/>
  <c r="AP9" i="19" s="1"/>
  <c r="AR9" i="19" s="1"/>
  <c r="AQ36" i="19"/>
  <c r="AQ47" i="19"/>
  <c r="AQ21" i="19"/>
  <c r="AO21" i="19"/>
  <c r="AP21" i="19" s="1"/>
  <c r="AR21" i="19" s="1"/>
  <c r="AQ55" i="19"/>
  <c r="AQ27" i="19"/>
  <c r="AO38" i="19"/>
  <c r="AP38" i="19" s="1"/>
  <c r="AR38" i="19" s="1"/>
  <c r="AQ38" i="19"/>
  <c r="AQ43" i="19"/>
  <c r="AO37" i="19"/>
  <c r="AP37" i="19" s="1"/>
  <c r="AR37" i="19" s="1"/>
  <c r="AQ37" i="19"/>
  <c r="AO54" i="19"/>
  <c r="AP54" i="19" s="1"/>
  <c r="AR54" i="19" s="1"/>
  <c r="AQ54" i="19"/>
  <c r="O43" i="18"/>
  <c r="P43" i="18" s="1"/>
  <c r="BU43" i="18" s="1"/>
  <c r="BY43" i="18" s="1"/>
  <c r="CE43" i="18" s="1"/>
  <c r="CL43" i="18" s="1"/>
  <c r="CM43" i="18" s="1"/>
  <c r="CO43" i="18" s="1"/>
  <c r="O38" i="18"/>
  <c r="P38" i="18" s="1"/>
  <c r="BU38" i="18" s="1"/>
  <c r="BY38" i="18" s="1"/>
  <c r="O28" i="18"/>
  <c r="P28" i="18" s="1"/>
  <c r="O45" i="18"/>
  <c r="P45" i="18" s="1"/>
  <c r="BU45" i="18" s="1"/>
  <c r="BY45" i="18" s="1"/>
  <c r="CE45" i="18" s="1"/>
  <c r="O9" i="18"/>
  <c r="P9" i="18" s="1"/>
  <c r="O40" i="18"/>
  <c r="P40" i="18" s="1"/>
  <c r="BU40" i="18" s="1"/>
  <c r="BY40" i="18" s="1"/>
  <c r="CE40" i="18" s="1"/>
  <c r="O29" i="18"/>
  <c r="P29" i="18" s="1"/>
  <c r="BU29" i="18" s="1"/>
  <c r="BY29" i="18" s="1"/>
  <c r="CE29" i="18" s="1"/>
  <c r="CN29" i="18" s="1"/>
  <c r="O32" i="18"/>
  <c r="P32" i="18" s="1"/>
  <c r="O12" i="18"/>
  <c r="P12" i="18" s="1"/>
  <c r="O48" i="18"/>
  <c r="P48" i="18" s="1"/>
  <c r="BU48" i="18" s="1"/>
  <c r="BY48" i="18" s="1"/>
  <c r="CE48" i="18" s="1"/>
  <c r="O42" i="18"/>
  <c r="P42" i="18" s="1"/>
  <c r="O17" i="18"/>
  <c r="P17" i="18" s="1"/>
  <c r="O24" i="18"/>
  <c r="P24" i="18" s="1"/>
  <c r="BU24" i="18" s="1"/>
  <c r="BY24" i="18" s="1"/>
  <c r="CE24" i="18" s="1"/>
  <c r="O11" i="18"/>
  <c r="P11" i="18" s="1"/>
  <c r="BU11" i="18" s="1"/>
  <c r="BY11" i="18" s="1"/>
  <c r="CE11" i="18" s="1"/>
  <c r="CL11" i="18" s="1"/>
  <c r="CM11" i="18" s="1"/>
  <c r="CO11" i="18" s="1"/>
  <c r="O6" i="18"/>
  <c r="P6" i="18" s="1"/>
  <c r="BU6" i="18" s="1"/>
  <c r="BY6" i="18" s="1"/>
  <c r="CE6" i="18" s="1"/>
  <c r="O51" i="18"/>
  <c r="P51" i="18" s="1"/>
  <c r="BU51" i="18" s="1"/>
  <c r="BY51" i="18" s="1"/>
  <c r="O53" i="18"/>
  <c r="P53" i="18" s="1"/>
  <c r="O21" i="18"/>
  <c r="P21" i="18" s="1"/>
  <c r="O47" i="18"/>
  <c r="P47" i="18" s="1"/>
  <c r="BU47" i="18" s="1"/>
  <c r="BY47" i="18" s="1"/>
  <c r="CE47" i="18" s="1"/>
  <c r="O44" i="18"/>
  <c r="P44" i="18" s="1"/>
  <c r="BU44" i="18" s="1"/>
  <c r="BY44" i="18" s="1"/>
  <c r="CE44" i="18" s="1"/>
  <c r="CL44" i="18" s="1"/>
  <c r="CM44" i="18" s="1"/>
  <c r="CO44" i="18" s="1"/>
  <c r="O25" i="18"/>
  <c r="P25" i="18" s="1"/>
  <c r="BU25" i="18" s="1"/>
  <c r="BY25" i="18" s="1"/>
  <c r="CE25" i="18" s="1"/>
  <c r="O19" i="18"/>
  <c r="P19" i="18" s="1"/>
  <c r="O49" i="18"/>
  <c r="P49" i="18" s="1"/>
  <c r="O20" i="18"/>
  <c r="P20" i="18" s="1"/>
  <c r="O33" i="18"/>
  <c r="P33" i="18" s="1"/>
  <c r="BU33" i="18" s="1"/>
  <c r="BY33" i="18" s="1"/>
  <c r="O26" i="18"/>
  <c r="P26" i="18" s="1"/>
  <c r="O54" i="18"/>
  <c r="P54" i="18" s="1"/>
  <c r="O18" i="18"/>
  <c r="P18" i="18" s="1"/>
  <c r="BU18" i="18" s="1"/>
  <c r="BY18" i="18" s="1"/>
  <c r="O22" i="18"/>
  <c r="P22" i="18" s="1"/>
  <c r="BU22" i="18" s="1"/>
  <c r="BY22" i="18" s="1"/>
  <c r="CE22" i="18" s="1"/>
  <c r="CL22" i="18" s="1"/>
  <c r="CM22" i="18" s="1"/>
  <c r="CO22" i="18" s="1"/>
  <c r="O34" i="18"/>
  <c r="P34" i="18" s="1"/>
  <c r="O37" i="18"/>
  <c r="P37" i="18" s="1"/>
  <c r="BZ54" i="17"/>
  <c r="W63" i="17"/>
  <c r="AD63" i="17"/>
  <c r="BZ29" i="17"/>
  <c r="BX23" i="17"/>
  <c r="BY23" i="17" s="1"/>
  <c r="CA23" i="17" s="1"/>
  <c r="BZ24" i="17"/>
  <c r="P63" i="17"/>
  <c r="BZ26" i="17"/>
  <c r="BX27" i="17"/>
  <c r="BY27" i="17" s="1"/>
  <c r="CA27" i="17" s="1"/>
  <c r="BX43" i="17"/>
  <c r="BY43" i="17" s="1"/>
  <c r="CA43" i="17" s="1"/>
  <c r="AY63" i="17"/>
  <c r="BZ12" i="17"/>
  <c r="BX30" i="17"/>
  <c r="BY30" i="17" s="1"/>
  <c r="CA30" i="17" s="1"/>
  <c r="BZ62" i="17"/>
  <c r="AR63" i="17"/>
  <c r="BZ40" i="17"/>
  <c r="BX38" i="17"/>
  <c r="BY38" i="17" s="1"/>
  <c r="CA38" i="17" s="1"/>
  <c r="AJ17" i="16"/>
  <c r="AH17" i="16"/>
  <c r="AI17" i="16" s="1"/>
  <c r="AK17" i="16" s="1"/>
  <c r="AH34" i="16"/>
  <c r="AI34" i="16" s="1"/>
  <c r="AK34" i="16" s="1"/>
  <c r="AJ34" i="16"/>
  <c r="AJ42" i="16"/>
  <c r="AH42" i="16"/>
  <c r="AI42" i="16" s="1"/>
  <c r="AK42" i="16" s="1"/>
  <c r="AH58" i="16"/>
  <c r="AI58" i="16" s="1"/>
  <c r="AK58" i="16" s="1"/>
  <c r="AJ58" i="16"/>
  <c r="AH44" i="16"/>
  <c r="AI44" i="16" s="1"/>
  <c r="AK44" i="16" s="1"/>
  <c r="AJ44" i="16"/>
  <c r="P63" i="16"/>
  <c r="I63" i="16"/>
  <c r="AH28" i="16"/>
  <c r="AI28" i="16" s="1"/>
  <c r="AK28" i="16" s="1"/>
  <c r="AJ25" i="16"/>
  <c r="AJ28" i="16"/>
  <c r="AJ48" i="16"/>
  <c r="H38" i="15"/>
  <c r="I38" i="15" s="1"/>
  <c r="AL38" i="15" s="1"/>
  <c r="AP38" i="15" s="1"/>
  <c r="AV38" i="15" s="1"/>
  <c r="H34" i="15"/>
  <c r="I34" i="15" s="1"/>
  <c r="AL34" i="15" s="1"/>
  <c r="AP34" i="15" s="1"/>
  <c r="AV34" i="15" s="1"/>
  <c r="W63" i="15"/>
  <c r="H54" i="15"/>
  <c r="I54" i="15" s="1"/>
  <c r="AL54" i="15" s="1"/>
  <c r="AP54" i="15" s="1"/>
  <c r="AV54" i="15" s="1"/>
  <c r="AK63" i="15"/>
  <c r="H36" i="15"/>
  <c r="I36" i="15" s="1"/>
  <c r="AL36" i="15" s="1"/>
  <c r="AP36" i="15" s="1"/>
  <c r="AV36" i="15" s="1"/>
  <c r="H49" i="15"/>
  <c r="I49" i="15" s="1"/>
  <c r="AL49" i="15" s="1"/>
  <c r="AP49" i="15" s="1"/>
  <c r="AV49" i="15" s="1"/>
  <c r="H31" i="15"/>
  <c r="I31" i="15" s="1"/>
  <c r="AL31" i="15" s="1"/>
  <c r="AP31" i="15" s="1"/>
  <c r="H37" i="15"/>
  <c r="I37" i="15" s="1"/>
  <c r="AL37" i="15" s="1"/>
  <c r="AP37" i="15" s="1"/>
  <c r="AV37" i="15" s="1"/>
  <c r="H27" i="15"/>
  <c r="I27" i="15" s="1"/>
  <c r="AL27" i="15" s="1"/>
  <c r="AP27" i="15" s="1"/>
  <c r="AV27" i="15" s="1"/>
  <c r="H19" i="15"/>
  <c r="I19" i="15" s="1"/>
  <c r="AL19" i="15" s="1"/>
  <c r="AP19" i="15" s="1"/>
  <c r="AV19" i="15" s="1"/>
  <c r="H42" i="15"/>
  <c r="I42" i="15" s="1"/>
  <c r="AL42" i="15" s="1"/>
  <c r="AP42" i="15" s="1"/>
  <c r="AV42" i="15" s="1"/>
  <c r="H55" i="15"/>
  <c r="I55" i="15" s="1"/>
  <c r="AL55" i="15" s="1"/>
  <c r="AP55" i="15" s="1"/>
  <c r="AV55" i="15" s="1"/>
  <c r="H26" i="15"/>
  <c r="I26" i="15" s="1"/>
  <c r="AL26" i="15" s="1"/>
  <c r="AP26" i="15" s="1"/>
  <c r="AV26" i="15" s="1"/>
  <c r="H53" i="15"/>
  <c r="I53" i="15" s="1"/>
  <c r="AL53" i="15" s="1"/>
  <c r="AP53" i="15" s="1"/>
  <c r="H51" i="15"/>
  <c r="I51" i="15" s="1"/>
  <c r="AL51" i="15" s="1"/>
  <c r="AP51" i="15" s="1"/>
  <c r="H48" i="15"/>
  <c r="I48" i="15" s="1"/>
  <c r="AL48" i="15" s="1"/>
  <c r="AP48" i="15" s="1"/>
  <c r="AV48" i="15" s="1"/>
  <c r="H29" i="15"/>
  <c r="I29" i="15" s="1"/>
  <c r="AL29" i="15" s="1"/>
  <c r="AP29" i="15" s="1"/>
  <c r="AV29" i="15" s="1"/>
  <c r="H44" i="15"/>
  <c r="I44" i="15" s="1"/>
  <c r="AL44" i="15" s="1"/>
  <c r="AP44" i="15" s="1"/>
  <c r="H12" i="15"/>
  <c r="I12" i="15" s="1"/>
  <c r="AL12" i="15" s="1"/>
  <c r="AP12" i="15" s="1"/>
  <c r="AV12" i="15" s="1"/>
  <c r="H47" i="15"/>
  <c r="I47" i="15" s="1"/>
  <c r="AL47" i="15" s="1"/>
  <c r="AP47" i="15" s="1"/>
  <c r="AV47" i="15" s="1"/>
  <c r="H22" i="15"/>
  <c r="I22" i="15" s="1"/>
  <c r="AL22" i="15" s="1"/>
  <c r="AP22" i="15" s="1"/>
  <c r="AV22" i="15" s="1"/>
  <c r="H21" i="15"/>
  <c r="I21" i="15" s="1"/>
  <c r="AL21" i="15" s="1"/>
  <c r="AP21" i="15" s="1"/>
  <c r="H28" i="15"/>
  <c r="I28" i="15" s="1"/>
  <c r="AL28" i="15" s="1"/>
  <c r="AP28" i="15" s="1"/>
  <c r="AV28" i="15" s="1"/>
  <c r="H33" i="15"/>
  <c r="I33" i="15" s="1"/>
  <c r="AL33" i="15" s="1"/>
  <c r="AP33" i="15" s="1"/>
  <c r="H9" i="15"/>
  <c r="I9" i="15" s="1"/>
  <c r="AL9" i="15" s="1"/>
  <c r="AP9" i="15" s="1"/>
  <c r="AV9" i="15" s="1"/>
  <c r="BC6" i="23"/>
  <c r="BD6" i="23" s="1"/>
  <c r="BF6" i="23" s="1"/>
  <c r="BC55" i="23"/>
  <c r="BD55" i="23" s="1"/>
  <c r="BF55" i="23" s="1"/>
  <c r="BE55" i="23"/>
  <c r="BC53" i="23"/>
  <c r="BD53" i="23" s="1"/>
  <c r="BF53" i="23" s="1"/>
  <c r="BE53" i="23"/>
  <c r="BE45" i="23"/>
  <c r="BC45" i="23"/>
  <c r="BD45" i="23" s="1"/>
  <c r="BF45" i="23" s="1"/>
  <c r="BE22" i="23"/>
  <c r="BC22" i="23"/>
  <c r="BD22" i="23" s="1"/>
  <c r="BF22" i="23" s="1"/>
  <c r="BE50" i="23"/>
  <c r="BC50" i="23"/>
  <c r="BD50" i="23" s="1"/>
  <c r="BF50" i="23" s="1"/>
  <c r="BE36" i="23"/>
  <c r="BC36" i="23"/>
  <c r="BD36" i="23" s="1"/>
  <c r="BF36" i="23" s="1"/>
  <c r="AQ5" i="22"/>
  <c r="AO17" i="22"/>
  <c r="AP17" i="22" s="1"/>
  <c r="AR17" i="22" s="1"/>
  <c r="AQ17" i="22"/>
  <c r="AA5" i="20"/>
  <c r="AB5" i="20" s="1"/>
  <c r="AD5" i="20" s="1"/>
  <c r="AQ5" i="19"/>
  <c r="AO5" i="19"/>
  <c r="AP5" i="19" s="1"/>
  <c r="AR5" i="19" s="1"/>
  <c r="CL61" i="18"/>
  <c r="CM61" i="18" s="1"/>
  <c r="CO61" i="18" s="1"/>
  <c r="CL56" i="18"/>
  <c r="CM56" i="18" s="1"/>
  <c r="CO56" i="18" s="1"/>
  <c r="CL60" i="18"/>
  <c r="CM60" i="18" s="1"/>
  <c r="CO60" i="18" s="1"/>
  <c r="CN58" i="18"/>
  <c r="CL58" i="18"/>
  <c r="CM58" i="18" s="1"/>
  <c r="CO58" i="18" s="1"/>
  <c r="CL46" i="18"/>
  <c r="CM46" i="18" s="1"/>
  <c r="CO46" i="18" s="1"/>
  <c r="CL55" i="18"/>
  <c r="CM55" i="18" s="1"/>
  <c r="CO55" i="18" s="1"/>
  <c r="CN30" i="18"/>
  <c r="CL30" i="18"/>
  <c r="CM30" i="18" s="1"/>
  <c r="CO30" i="18" s="1"/>
  <c r="CL41" i="18"/>
  <c r="CM41" i="18" s="1"/>
  <c r="CO41" i="18" s="1"/>
  <c r="CN41" i="18"/>
  <c r="CN59" i="18"/>
  <c r="CL59" i="18"/>
  <c r="CM59" i="18" s="1"/>
  <c r="CO59" i="18" s="1"/>
  <c r="CL35" i="18"/>
  <c r="CM35" i="18" s="1"/>
  <c r="CO35" i="18" s="1"/>
  <c r="CN35" i="18"/>
  <c r="CL57" i="18"/>
  <c r="CM57" i="18" s="1"/>
  <c r="CO57" i="18" s="1"/>
  <c r="CN10" i="18"/>
  <c r="CN57" i="18"/>
  <c r="CL8" i="18"/>
  <c r="CM8" i="18" s="1"/>
  <c r="CO8" i="18" s="1"/>
  <c r="CL10" i="18"/>
  <c r="CM10" i="18" s="1"/>
  <c r="CO10" i="18" s="1"/>
  <c r="CN52" i="18"/>
  <c r="CL52" i="18"/>
  <c r="CM52" i="18" s="1"/>
  <c r="CO52" i="18" s="1"/>
  <c r="CL16" i="18"/>
  <c r="CM16" i="18" s="1"/>
  <c r="CO16" i="18" s="1"/>
  <c r="CN16" i="18"/>
  <c r="CL13" i="18"/>
  <c r="CM13" i="18" s="1"/>
  <c r="CO13" i="18" s="1"/>
  <c r="CL40" i="18"/>
  <c r="CM40" i="18" s="1"/>
  <c r="CO40" i="18" s="1"/>
  <c r="CN39" i="18"/>
  <c r="CL7" i="18"/>
  <c r="CM7" i="18" s="1"/>
  <c r="CO7" i="18" s="1"/>
  <c r="CL14" i="18"/>
  <c r="CM14" i="18" s="1"/>
  <c r="CO14" i="18" s="1"/>
  <c r="CL15" i="18"/>
  <c r="CM15" i="18" s="1"/>
  <c r="CO15" i="18" s="1"/>
  <c r="CL23" i="18"/>
  <c r="CM23" i="18" s="1"/>
  <c r="CO23" i="18" s="1"/>
  <c r="CN15" i="18"/>
  <c r="CL27" i="18"/>
  <c r="CM27" i="18" s="1"/>
  <c r="CO27" i="18" s="1"/>
  <c r="CL50" i="18"/>
  <c r="CM50" i="18" s="1"/>
  <c r="CO50" i="18" s="1"/>
  <c r="CN50" i="18"/>
  <c r="BX52" i="17"/>
  <c r="BY52" i="17" s="1"/>
  <c r="CA52" i="17" s="1"/>
  <c r="BX25" i="17"/>
  <c r="BY25" i="17" s="1"/>
  <c r="CA25" i="17" s="1"/>
  <c r="BX62" i="17"/>
  <c r="BY62" i="17" s="1"/>
  <c r="CA62" i="17" s="1"/>
  <c r="BX54" i="17"/>
  <c r="BY54" i="17" s="1"/>
  <c r="CA54" i="17" s="1"/>
  <c r="BX22" i="17"/>
  <c r="BY22" i="17" s="1"/>
  <c r="CA22" i="17" s="1"/>
  <c r="BZ17" i="17"/>
  <c r="BZ38" i="17"/>
  <c r="BX29" i="17"/>
  <c r="BY29" i="17" s="1"/>
  <c r="CA29" i="17" s="1"/>
  <c r="BZ50" i="17"/>
  <c r="BX39" i="17"/>
  <c r="BY39" i="17" s="1"/>
  <c r="CA39" i="17" s="1"/>
  <c r="BZ27" i="17"/>
  <c r="BZ39" i="17"/>
  <c r="BX8" i="17"/>
  <c r="BY8" i="17" s="1"/>
  <c r="CA8" i="17" s="1"/>
  <c r="BZ7" i="17"/>
  <c r="BZ45" i="17"/>
  <c r="BX45" i="17"/>
  <c r="BY45" i="17" s="1"/>
  <c r="CA45" i="17" s="1"/>
  <c r="BX7" i="17"/>
  <c r="BY7" i="17" s="1"/>
  <c r="CA7" i="17" s="1"/>
  <c r="BZ37" i="17"/>
  <c r="BX14" i="17"/>
  <c r="BY14" i="17" s="1"/>
  <c r="CA14" i="17" s="1"/>
  <c r="BZ14" i="17"/>
  <c r="BX24" i="17"/>
  <c r="BY24" i="17" s="1"/>
  <c r="CA24" i="17" s="1"/>
  <c r="BZ57" i="17"/>
  <c r="BX13" i="17"/>
  <c r="BY13" i="17" s="1"/>
  <c r="CA13" i="17" s="1"/>
  <c r="BX57" i="17"/>
  <c r="BY57" i="17" s="1"/>
  <c r="CA57" i="17" s="1"/>
  <c r="BZ49" i="17"/>
  <c r="BX49" i="17"/>
  <c r="BY49" i="17" s="1"/>
  <c r="CA49" i="17" s="1"/>
  <c r="BZ11" i="17"/>
  <c r="BX10" i="17"/>
  <c r="BY10" i="17" s="1"/>
  <c r="CA10" i="17" s="1"/>
  <c r="BZ36" i="17"/>
  <c r="BX36" i="17"/>
  <c r="BY36" i="17" s="1"/>
  <c r="CA36" i="17" s="1"/>
  <c r="BX59" i="17"/>
  <c r="BY59" i="17" s="1"/>
  <c r="CA59" i="17" s="1"/>
  <c r="BZ59" i="17"/>
  <c r="BZ61" i="17"/>
  <c r="BZ60" i="17"/>
  <c r="BX34" i="17"/>
  <c r="BY34" i="17" s="1"/>
  <c r="CA34" i="17" s="1"/>
  <c r="BZ43" i="17"/>
  <c r="BZ19" i="17"/>
  <c r="BX58" i="17"/>
  <c r="BY58" i="17" s="1"/>
  <c r="CA58" i="17" s="1"/>
  <c r="BZ34" i="17"/>
  <c r="BZ21" i="17"/>
  <c r="BZ6" i="17"/>
  <c r="BX21" i="17"/>
  <c r="BY21" i="17" s="1"/>
  <c r="CA21" i="17" s="1"/>
  <c r="BZ53" i="17"/>
  <c r="BX32" i="17"/>
  <c r="BY32" i="17" s="1"/>
  <c r="CA32" i="17" s="1"/>
  <c r="BX60" i="17"/>
  <c r="BY60" i="17" s="1"/>
  <c r="CA60" i="17" s="1"/>
  <c r="BZ5" i="17"/>
  <c r="BZ35" i="17"/>
  <c r="BZ48" i="17"/>
  <c r="BX48" i="17"/>
  <c r="BY48" i="17" s="1"/>
  <c r="CA48" i="17" s="1"/>
  <c r="BX46" i="17"/>
  <c r="BY46" i="17" s="1"/>
  <c r="CA46" i="17" s="1"/>
  <c r="BX47" i="17"/>
  <c r="BY47" i="17" s="1"/>
  <c r="CA47" i="17" s="1"/>
  <c r="BZ41" i="17"/>
  <c r="BX15" i="17"/>
  <c r="BY15" i="17" s="1"/>
  <c r="CA15" i="17" s="1"/>
  <c r="BZ15" i="17"/>
  <c r="BX40" i="17"/>
  <c r="BY40" i="17" s="1"/>
  <c r="CA40" i="17" s="1"/>
  <c r="BZ56" i="17"/>
  <c r="BX26" i="17"/>
  <c r="BY26" i="17" s="1"/>
  <c r="CA26" i="17" s="1"/>
  <c r="BZ47" i="17"/>
  <c r="BX41" i="17"/>
  <c r="BY41" i="17" s="1"/>
  <c r="CA41" i="17" s="1"/>
  <c r="BX20" i="17"/>
  <c r="BY20" i="17" s="1"/>
  <c r="CA20" i="17" s="1"/>
  <c r="AH6" i="16"/>
  <c r="AI6" i="16" s="1"/>
  <c r="AK6" i="16" s="1"/>
  <c r="AH45" i="16"/>
  <c r="AI45" i="16" s="1"/>
  <c r="AK45" i="16" s="1"/>
  <c r="AH40" i="16"/>
  <c r="AI40" i="16" s="1"/>
  <c r="AK40" i="16" s="1"/>
  <c r="AH54" i="16"/>
  <c r="AI54" i="16" s="1"/>
  <c r="AK54" i="16" s="1"/>
  <c r="AH21" i="16"/>
  <c r="AI21" i="16" s="1"/>
  <c r="AK21" i="16" s="1"/>
  <c r="AH52" i="16"/>
  <c r="AI52" i="16" s="1"/>
  <c r="AK52" i="16" s="1"/>
  <c r="AJ9" i="16"/>
  <c r="AJ22" i="16"/>
  <c r="AH41" i="16"/>
  <c r="AI41" i="16" s="1"/>
  <c r="AK41" i="16" s="1"/>
  <c r="AH48" i="16"/>
  <c r="AI48" i="16" s="1"/>
  <c r="AK48" i="16" s="1"/>
  <c r="AJ16" i="16"/>
  <c r="AH53" i="16"/>
  <c r="AI53" i="16" s="1"/>
  <c r="AK53" i="16" s="1"/>
  <c r="AJ29" i="16"/>
  <c r="AJ23" i="16"/>
  <c r="AH47" i="16"/>
  <c r="AI47" i="16" s="1"/>
  <c r="AK47" i="16" s="1"/>
  <c r="AJ32" i="16"/>
  <c r="AH51" i="16"/>
  <c r="AI51" i="16" s="1"/>
  <c r="AK51" i="16" s="1"/>
  <c r="AJ47" i="16"/>
  <c r="AJ60" i="16"/>
  <c r="AH56" i="16"/>
  <c r="AI56" i="16" s="1"/>
  <c r="AK56" i="16" s="1"/>
  <c r="AJ11" i="16"/>
  <c r="AH11" i="16"/>
  <c r="AI11" i="16" s="1"/>
  <c r="AK11" i="16" s="1"/>
  <c r="AJ26" i="16"/>
  <c r="AJ14" i="16"/>
  <c r="AH14" i="16"/>
  <c r="AI14" i="16" s="1"/>
  <c r="AK14" i="16" s="1"/>
  <c r="AP5" i="22"/>
  <c r="BE16" i="15"/>
  <c r="BE57" i="15"/>
  <c r="BE15" i="15"/>
  <c r="BE14" i="15"/>
  <c r="BE58" i="15"/>
  <c r="BE62" i="15"/>
  <c r="BE35" i="15"/>
  <c r="BE6" i="15"/>
  <c r="BE40" i="15"/>
  <c r="BE52" i="15"/>
  <c r="BE25" i="15"/>
  <c r="BE30" i="15"/>
  <c r="BE59" i="15"/>
  <c r="BE32" i="15"/>
  <c r="BE23" i="15"/>
  <c r="BE56" i="15"/>
  <c r="BE20" i="15"/>
  <c r="BE7" i="15"/>
  <c r="BE41" i="15"/>
  <c r="BE8" i="15"/>
  <c r="BE46" i="15"/>
  <c r="BE13" i="15"/>
  <c r="BE60" i="15"/>
  <c r="BE17" i="15"/>
  <c r="BE61" i="15"/>
  <c r="BE50" i="15"/>
  <c r="BC20" i="15"/>
  <c r="BC7" i="15"/>
  <c r="BC41" i="15"/>
  <c r="BC8" i="15"/>
  <c r="BC13" i="15"/>
  <c r="BC60" i="15"/>
  <c r="BC32" i="15"/>
  <c r="BC17" i="15"/>
  <c r="BD17" i="15" s="1"/>
  <c r="BF17" i="15" s="1"/>
  <c r="BC61" i="15"/>
  <c r="BC56" i="15"/>
  <c r="BC16" i="15"/>
  <c r="BC57" i="15"/>
  <c r="BC15" i="15"/>
  <c r="BC46" i="15"/>
  <c r="BC14" i="15"/>
  <c r="BC58" i="15"/>
  <c r="BC62" i="15"/>
  <c r="BC35" i="15"/>
  <c r="BC40" i="15"/>
  <c r="BC6" i="15"/>
  <c r="BC25" i="15"/>
  <c r="BC30" i="15"/>
  <c r="BD30" i="15" s="1"/>
  <c r="BF30" i="15" s="1"/>
  <c r="BC59" i="15"/>
  <c r="BD59" i="15" s="1"/>
  <c r="BF59" i="15" s="1"/>
  <c r="BC52" i="15"/>
  <c r="BC50" i="15"/>
  <c r="BC23" i="15"/>
  <c r="K52" i="14"/>
  <c r="CF55" i="18" l="1"/>
  <c r="CI55" i="18"/>
  <c r="CJ55" i="18" s="1"/>
  <c r="CF47" i="18"/>
  <c r="CI47" i="18"/>
  <c r="CJ47" i="18" s="1"/>
  <c r="BU37" i="18"/>
  <c r="BY37" i="18" s="1"/>
  <c r="CE37" i="18" s="1"/>
  <c r="CL37" i="18" s="1"/>
  <c r="CM37" i="18" s="1"/>
  <c r="CO37" i="18" s="1"/>
  <c r="CI6" i="18"/>
  <c r="CJ6" i="18" s="1"/>
  <c r="CF6" i="18"/>
  <c r="CF27" i="18"/>
  <c r="CI27" i="18"/>
  <c r="CJ27" i="18" s="1"/>
  <c r="BU21" i="18"/>
  <c r="BY21" i="18" s="1"/>
  <c r="CE21" i="18" s="1"/>
  <c r="CN21" i="18" s="1"/>
  <c r="BU34" i="18"/>
  <c r="BY34" i="18" s="1"/>
  <c r="CE34" i="18" s="1"/>
  <c r="CF11" i="18"/>
  <c r="CI11" i="18"/>
  <c r="CJ11" i="18" s="1"/>
  <c r="CN27" i="18"/>
  <c r="CI24" i="18"/>
  <c r="CJ24" i="18" s="1"/>
  <c r="CF24" i="18"/>
  <c r="CE5" i="18"/>
  <c r="CI45" i="18"/>
  <c r="CJ45" i="18" s="1"/>
  <c r="CF45" i="18"/>
  <c r="BU36" i="18"/>
  <c r="BY36" i="18" s="1"/>
  <c r="CE36" i="18" s="1"/>
  <c r="BU17" i="18"/>
  <c r="BY17" i="18" s="1"/>
  <c r="CE17" i="18" s="1"/>
  <c r="BU54" i="18"/>
  <c r="BY54" i="18" s="1"/>
  <c r="CE54" i="18" s="1"/>
  <c r="CF43" i="18"/>
  <c r="CI43" i="18"/>
  <c r="CJ43" i="18" s="1"/>
  <c r="CI48" i="18"/>
  <c r="CJ48" i="18" s="1"/>
  <c r="CF48" i="18"/>
  <c r="CN45" i="18"/>
  <c r="BU26" i="18"/>
  <c r="BY26" i="18" s="1"/>
  <c r="CE26" i="18" s="1"/>
  <c r="CL26" i="18" s="1"/>
  <c r="CM26" i="18" s="1"/>
  <c r="CO26" i="18" s="1"/>
  <c r="BU20" i="18"/>
  <c r="BY20" i="18" s="1"/>
  <c r="CE20" i="18" s="1"/>
  <c r="BU32" i="18"/>
  <c r="BY32" i="18" s="1"/>
  <c r="CE32" i="18" s="1"/>
  <c r="CN32" i="18" s="1"/>
  <c r="CN47" i="18"/>
  <c r="CF29" i="18"/>
  <c r="CI29" i="18"/>
  <c r="CJ29" i="18" s="1"/>
  <c r="BU42" i="18"/>
  <c r="BY42" i="18" s="1"/>
  <c r="CE42" i="18" s="1"/>
  <c r="CN42" i="18" s="1"/>
  <c r="CI40" i="18"/>
  <c r="CJ40" i="18" s="1"/>
  <c r="CF40" i="18"/>
  <c r="CF44" i="18"/>
  <c r="CI44" i="18"/>
  <c r="CJ44" i="18" s="1"/>
  <c r="BU28" i="18"/>
  <c r="BY28" i="18" s="1"/>
  <c r="CE28" i="18" s="1"/>
  <c r="CN28" i="18" s="1"/>
  <c r="BU53" i="18"/>
  <c r="BY53" i="18" s="1"/>
  <c r="CE53" i="18" s="1"/>
  <c r="CI22" i="18"/>
  <c r="CJ22" i="18" s="1"/>
  <c r="CF22" i="18"/>
  <c r="BU12" i="18"/>
  <c r="BY12" i="18" s="1"/>
  <c r="CE12" i="18" s="1"/>
  <c r="CN12" i="18" s="1"/>
  <c r="CN24" i="18"/>
  <c r="BU49" i="18"/>
  <c r="BY49" i="18" s="1"/>
  <c r="CE49" i="18" s="1"/>
  <c r="CN49" i="18" s="1"/>
  <c r="CL24" i="18"/>
  <c r="CM24" i="18" s="1"/>
  <c r="CO24" i="18" s="1"/>
  <c r="CN43" i="18"/>
  <c r="BU19" i="18"/>
  <c r="BY19" i="18" s="1"/>
  <c r="CE19" i="18" s="1"/>
  <c r="CL19" i="18" s="1"/>
  <c r="CM19" i="18" s="1"/>
  <c r="CO19" i="18" s="1"/>
  <c r="CL45" i="18"/>
  <c r="CM45" i="18" s="1"/>
  <c r="CO45" i="18" s="1"/>
  <c r="CN11" i="18"/>
  <c r="CI25" i="18"/>
  <c r="CJ25" i="18" s="1"/>
  <c r="CF25" i="18"/>
  <c r="BU9" i="18"/>
  <c r="BY9" i="18" s="1"/>
  <c r="CE9" i="18" s="1"/>
  <c r="AW43" i="15"/>
  <c r="AW55" i="15"/>
  <c r="AZ55" i="15"/>
  <c r="BA55" i="15" s="1"/>
  <c r="AW19" i="15"/>
  <c r="AZ19" i="15"/>
  <c r="BA19" i="15" s="1"/>
  <c r="AW24" i="15"/>
  <c r="AZ24" i="15"/>
  <c r="BA24" i="15" s="1"/>
  <c r="AZ27" i="15"/>
  <c r="BA27" i="15" s="1"/>
  <c r="AW27" i="15"/>
  <c r="AL63" i="15"/>
  <c r="AW38" i="15"/>
  <c r="AZ38" i="15"/>
  <c r="BA38" i="15" s="1"/>
  <c r="AW37" i="15"/>
  <c r="AZ37" i="15"/>
  <c r="BA37" i="15" s="1"/>
  <c r="AP63" i="15"/>
  <c r="AQ63" i="15" s="1"/>
  <c r="AV5" i="15"/>
  <c r="AZ48" i="15"/>
  <c r="BA48" i="15" s="1"/>
  <c r="AW48" i="15"/>
  <c r="AZ45" i="15"/>
  <c r="BA45" i="15" s="1"/>
  <c r="AW45" i="15"/>
  <c r="AZ26" i="15"/>
  <c r="BA26" i="15" s="1"/>
  <c r="AW26" i="15"/>
  <c r="AZ10" i="15"/>
  <c r="BA10" i="15" s="1"/>
  <c r="AW10" i="15"/>
  <c r="AZ9" i="15"/>
  <c r="BA9" i="15" s="1"/>
  <c r="AW9" i="15"/>
  <c r="AW22" i="15"/>
  <c r="AZ22" i="15"/>
  <c r="BA22" i="15" s="1"/>
  <c r="AZ28" i="15"/>
  <c r="BA28" i="15" s="1"/>
  <c r="AW28" i="15"/>
  <c r="AZ42" i="15"/>
  <c r="BA42" i="15" s="1"/>
  <c r="AW42" i="15"/>
  <c r="AZ49" i="15"/>
  <c r="BA49" i="15" s="1"/>
  <c r="AW49" i="15"/>
  <c r="AZ12" i="15"/>
  <c r="BA12" i="15" s="1"/>
  <c r="AW12" i="15"/>
  <c r="AZ11" i="15"/>
  <c r="BA11" i="15" s="1"/>
  <c r="AW11" i="15"/>
  <c r="AW36" i="15"/>
  <c r="AZ36" i="15"/>
  <c r="BA36" i="15" s="1"/>
  <c r="AZ47" i="15"/>
  <c r="BA47" i="15" s="1"/>
  <c r="AW47" i="15"/>
  <c r="AW54" i="15"/>
  <c r="AZ54" i="15"/>
  <c r="BA54" i="15" s="1"/>
  <c r="AZ29" i="15"/>
  <c r="BA29" i="15" s="1"/>
  <c r="AW29" i="15"/>
  <c r="AZ34" i="15"/>
  <c r="BA34" i="15" s="1"/>
  <c r="AW34" i="15"/>
  <c r="BE46" i="23"/>
  <c r="BC9" i="23"/>
  <c r="BD9" i="23" s="1"/>
  <c r="BF9" i="23" s="1"/>
  <c r="BE9" i="23"/>
  <c r="BC48" i="23"/>
  <c r="BD48" i="23" s="1"/>
  <c r="BF48" i="23" s="1"/>
  <c r="BE48" i="23"/>
  <c r="BC46" i="23"/>
  <c r="BD46" i="23" s="1"/>
  <c r="BF46" i="23" s="1"/>
  <c r="BE37" i="23"/>
  <c r="BC37" i="23"/>
  <c r="BD37" i="23" s="1"/>
  <c r="BF37" i="23" s="1"/>
  <c r="BE54" i="23"/>
  <c r="BC54" i="23"/>
  <c r="BD54" i="23" s="1"/>
  <c r="BF54" i="23" s="1"/>
  <c r="BE12" i="23"/>
  <c r="BC12" i="23"/>
  <c r="BD12" i="23" s="1"/>
  <c r="BF12" i="23" s="1"/>
  <c r="BE42" i="23"/>
  <c r="BC42" i="23"/>
  <c r="BD42" i="23" s="1"/>
  <c r="BF42" i="23" s="1"/>
  <c r="BE28" i="23"/>
  <c r="BC28" i="23"/>
  <c r="BD28" i="23" s="1"/>
  <c r="BF28" i="23" s="1"/>
  <c r="BE19" i="23"/>
  <c r="BC19" i="23"/>
  <c r="BD19" i="23" s="1"/>
  <c r="BF19" i="23" s="1"/>
  <c r="AO19" i="22"/>
  <c r="AP19" i="22" s="1"/>
  <c r="AR19" i="22" s="1"/>
  <c r="AQ19" i="22"/>
  <c r="AO22" i="22"/>
  <c r="AP22" i="22" s="1"/>
  <c r="AR22" i="22" s="1"/>
  <c r="AQ22" i="22"/>
  <c r="AQ34" i="22"/>
  <c r="AO34" i="22"/>
  <c r="AP34" i="22" s="1"/>
  <c r="AR34" i="22" s="1"/>
  <c r="AO36" i="22"/>
  <c r="AP36" i="22" s="1"/>
  <c r="AR36" i="22" s="1"/>
  <c r="AQ36" i="22"/>
  <c r="AQ44" i="22"/>
  <c r="AO44" i="22"/>
  <c r="AP44" i="22" s="1"/>
  <c r="AR44" i="22" s="1"/>
  <c r="AO10" i="22"/>
  <c r="AP10" i="22" s="1"/>
  <c r="AR10" i="22" s="1"/>
  <c r="AQ10" i="22"/>
  <c r="AQ48" i="22"/>
  <c r="AO48" i="22"/>
  <c r="AP48" i="22" s="1"/>
  <c r="AR48" i="22" s="1"/>
  <c r="AQ37" i="22"/>
  <c r="AO37" i="22"/>
  <c r="AP37" i="22" s="1"/>
  <c r="AR37" i="22" s="1"/>
  <c r="AX28" i="21"/>
  <c r="AV28" i="21"/>
  <c r="AW28" i="21" s="1"/>
  <c r="AY28" i="21" s="1"/>
  <c r="AV47" i="21"/>
  <c r="AW47" i="21" s="1"/>
  <c r="AY47" i="21" s="1"/>
  <c r="AX47" i="21"/>
  <c r="AV38" i="21"/>
  <c r="AW38" i="21" s="1"/>
  <c r="AY38" i="21" s="1"/>
  <c r="AX38" i="21"/>
  <c r="AV54" i="21"/>
  <c r="AW54" i="21" s="1"/>
  <c r="AY54" i="21" s="1"/>
  <c r="AX54" i="21"/>
  <c r="AX45" i="21"/>
  <c r="AV45" i="21"/>
  <c r="AW45" i="21" s="1"/>
  <c r="AY45" i="21" s="1"/>
  <c r="AX23" i="21"/>
  <c r="AV23" i="21"/>
  <c r="AW23" i="21" s="1"/>
  <c r="AY23" i="21" s="1"/>
  <c r="AX21" i="21"/>
  <c r="AV21" i="21"/>
  <c r="AW21" i="21" s="1"/>
  <c r="AY21" i="21" s="1"/>
  <c r="AX49" i="21"/>
  <c r="AV49" i="21"/>
  <c r="AW49" i="21" s="1"/>
  <c r="AY49" i="21" s="1"/>
  <c r="AX22" i="21"/>
  <c r="AV22" i="21"/>
  <c r="AW22" i="21" s="1"/>
  <c r="AY22" i="21" s="1"/>
  <c r="AV26" i="21"/>
  <c r="AW26" i="21" s="1"/>
  <c r="AY26" i="21" s="1"/>
  <c r="AX26" i="21"/>
  <c r="AX51" i="21"/>
  <c r="AV51" i="21"/>
  <c r="AW51" i="21" s="1"/>
  <c r="AY51" i="21" s="1"/>
  <c r="AV53" i="21"/>
  <c r="AW53" i="21" s="1"/>
  <c r="AY53" i="21" s="1"/>
  <c r="AX53" i="21"/>
  <c r="AX55" i="21"/>
  <c r="AV55" i="21"/>
  <c r="AW55" i="21" s="1"/>
  <c r="AY55" i="21" s="1"/>
  <c r="AX9" i="21"/>
  <c r="AV9" i="21"/>
  <c r="AW9" i="21" s="1"/>
  <c r="AY9" i="21" s="1"/>
  <c r="AX34" i="21"/>
  <c r="AV34" i="21"/>
  <c r="AW34" i="21" s="1"/>
  <c r="AY34" i="21" s="1"/>
  <c r="AX10" i="21"/>
  <c r="AV10" i="21"/>
  <c r="AW10" i="21" s="1"/>
  <c r="AY10" i="21" s="1"/>
  <c r="AV36" i="21"/>
  <c r="AW36" i="21" s="1"/>
  <c r="AY36" i="21" s="1"/>
  <c r="AX36" i="21"/>
  <c r="AV52" i="21"/>
  <c r="AW52" i="21" s="1"/>
  <c r="AY52" i="21" s="1"/>
  <c r="AX52" i="21"/>
  <c r="AV37" i="21"/>
  <c r="AW37" i="21" s="1"/>
  <c r="AY37" i="21" s="1"/>
  <c r="AX37" i="21"/>
  <c r="AV19" i="21"/>
  <c r="AW19" i="21" s="1"/>
  <c r="AY19" i="21" s="1"/>
  <c r="AX19" i="21"/>
  <c r="AX43" i="21"/>
  <c r="AV43" i="21"/>
  <c r="AW43" i="21" s="1"/>
  <c r="AY43" i="21" s="1"/>
  <c r="AV11" i="21"/>
  <c r="AW11" i="21" s="1"/>
  <c r="AY11" i="21" s="1"/>
  <c r="AX11" i="21"/>
  <c r="AX8" i="21"/>
  <c r="AV8" i="21"/>
  <c r="AW8" i="21" s="1"/>
  <c r="AY8" i="21" s="1"/>
  <c r="AV48" i="21"/>
  <c r="AW48" i="21" s="1"/>
  <c r="AY48" i="21" s="1"/>
  <c r="AX48" i="21"/>
  <c r="AX27" i="21"/>
  <c r="AV27" i="21"/>
  <c r="AW27" i="21" s="1"/>
  <c r="AY27" i="21" s="1"/>
  <c r="AV61" i="21"/>
  <c r="AW61" i="21" s="1"/>
  <c r="AY61" i="21" s="1"/>
  <c r="AX61" i="21"/>
  <c r="P63" i="21"/>
  <c r="AV44" i="21"/>
  <c r="AW44" i="21" s="1"/>
  <c r="AY44" i="21" s="1"/>
  <c r="AX44" i="21"/>
  <c r="AX7" i="21"/>
  <c r="AV7" i="21"/>
  <c r="AW7" i="21" s="1"/>
  <c r="AY7" i="21" s="1"/>
  <c r="AX24" i="21"/>
  <c r="AV24" i="21"/>
  <c r="AW24" i="21" s="1"/>
  <c r="AY24" i="21" s="1"/>
  <c r="CL42" i="18"/>
  <c r="CM42" i="18" s="1"/>
  <c r="CO42" i="18" s="1"/>
  <c r="CL25" i="18"/>
  <c r="CM25" i="18" s="1"/>
  <c r="CO25" i="18" s="1"/>
  <c r="P63" i="18"/>
  <c r="CN25" i="18"/>
  <c r="CN22" i="18"/>
  <c r="CL48" i="18"/>
  <c r="CM48" i="18" s="1"/>
  <c r="CO48" i="18" s="1"/>
  <c r="CN48" i="18"/>
  <c r="CN44" i="18"/>
  <c r="CN40" i="18"/>
  <c r="CL29" i="18"/>
  <c r="CM29" i="18" s="1"/>
  <c r="CO29" i="18" s="1"/>
  <c r="CL47" i="18"/>
  <c r="CM47" i="18" s="1"/>
  <c r="CO47" i="18" s="1"/>
  <c r="CN19" i="18"/>
  <c r="BZ42" i="17"/>
  <c r="BX42" i="17"/>
  <c r="BY42" i="17" s="1"/>
  <c r="CA42" i="17" s="1"/>
  <c r="BZ25" i="17"/>
  <c r="BZ16" i="17"/>
  <c r="BX53" i="17"/>
  <c r="BY53" i="17" s="1"/>
  <c r="CA53" i="17" s="1"/>
  <c r="BZ28" i="17"/>
  <c r="BZ30" i="17"/>
  <c r="BX16" i="17"/>
  <c r="BY16" i="17" s="1"/>
  <c r="CA16" i="17" s="1"/>
  <c r="BX28" i="17"/>
  <c r="BY28" i="17" s="1"/>
  <c r="CA28" i="17" s="1"/>
  <c r="BX12" i="17"/>
  <c r="BY12" i="17" s="1"/>
  <c r="CA12" i="17" s="1"/>
  <c r="BZ23" i="17"/>
  <c r="AJ55" i="16"/>
  <c r="AH55" i="16"/>
  <c r="AI55" i="16" s="1"/>
  <c r="AK55" i="16" s="1"/>
  <c r="AJ38" i="16"/>
  <c r="AH38" i="16"/>
  <c r="AI38" i="16" s="1"/>
  <c r="AK38" i="16" s="1"/>
  <c r="AJ19" i="16"/>
  <c r="AH19" i="16"/>
  <c r="AI19" i="16" s="1"/>
  <c r="AK19" i="16" s="1"/>
  <c r="AJ12" i="16"/>
  <c r="AH12" i="16"/>
  <c r="AI12" i="16" s="1"/>
  <c r="AK12" i="16" s="1"/>
  <c r="AH49" i="16"/>
  <c r="AI49" i="16" s="1"/>
  <c r="AK49" i="16" s="1"/>
  <c r="AJ49" i="16"/>
  <c r="AH36" i="16"/>
  <c r="AI36" i="16" s="1"/>
  <c r="AK36" i="16" s="1"/>
  <c r="AJ36" i="16"/>
  <c r="AH27" i="16"/>
  <c r="AI27" i="16" s="1"/>
  <c r="AK27" i="16" s="1"/>
  <c r="AJ27" i="16"/>
  <c r="AJ24" i="16"/>
  <c r="AH24" i="16"/>
  <c r="AI24" i="16" s="1"/>
  <c r="AK24" i="16" s="1"/>
  <c r="AJ50" i="16"/>
  <c r="AH50" i="16"/>
  <c r="AI50" i="16" s="1"/>
  <c r="AK50" i="16" s="1"/>
  <c r="I63" i="15"/>
  <c r="BE5" i="23"/>
  <c r="BC5" i="23"/>
  <c r="BD5" i="23" s="1"/>
  <c r="BF5" i="23" s="1"/>
  <c r="AV5" i="21"/>
  <c r="AW5" i="21" s="1"/>
  <c r="AY5" i="21" s="1"/>
  <c r="AX5" i="21"/>
  <c r="CN5" i="18"/>
  <c r="BX5" i="17"/>
  <c r="BY5" i="17" s="1"/>
  <c r="AR5" i="22"/>
  <c r="BD6" i="15"/>
  <c r="BF6" i="15" s="1"/>
  <c r="BD61" i="15"/>
  <c r="BF61" i="15" s="1"/>
  <c r="BD14" i="15"/>
  <c r="BF14" i="15" s="1"/>
  <c r="BD41" i="15"/>
  <c r="BF41" i="15" s="1"/>
  <c r="BD32" i="15"/>
  <c r="BF32" i="15" s="1"/>
  <c r="BD7" i="15"/>
  <c r="BF7" i="15" s="1"/>
  <c r="BD40" i="15"/>
  <c r="BF40" i="15" s="1"/>
  <c r="BD46" i="15"/>
  <c r="BF46" i="15" s="1"/>
  <c r="BD60" i="15"/>
  <c r="BF60" i="15" s="1"/>
  <c r="BD20" i="15"/>
  <c r="BF20" i="15" s="1"/>
  <c r="BD23" i="15"/>
  <c r="BF23" i="15" s="1"/>
  <c r="BD15" i="15"/>
  <c r="BF15" i="15" s="1"/>
  <c r="BD50" i="15"/>
  <c r="BF50" i="15" s="1"/>
  <c r="BD35" i="15"/>
  <c r="BF35" i="15" s="1"/>
  <c r="BD57" i="15"/>
  <c r="BF57" i="15" s="1"/>
  <c r="BD52" i="15"/>
  <c r="BF52" i="15" s="1"/>
  <c r="BD62" i="15"/>
  <c r="BF62" i="15" s="1"/>
  <c r="BD16" i="15"/>
  <c r="BF16" i="15" s="1"/>
  <c r="BD13" i="15"/>
  <c r="BF13" i="15" s="1"/>
  <c r="BD25" i="15"/>
  <c r="BF25" i="15" s="1"/>
  <c r="BD56" i="15"/>
  <c r="BF56" i="15" s="1"/>
  <c r="BD58" i="15"/>
  <c r="BF58" i="15" s="1"/>
  <c r="BD8" i="15"/>
  <c r="BF8" i="15" s="1"/>
  <c r="BY63" i="18" l="1"/>
  <c r="BZ63" i="18" s="1"/>
  <c r="CI34" i="18"/>
  <c r="CJ34" i="18" s="1"/>
  <c r="CF34" i="18"/>
  <c r="CL34" i="18"/>
  <c r="CM34" i="18" s="1"/>
  <c r="CO34" i="18" s="1"/>
  <c r="CI17" i="18"/>
  <c r="CJ17" i="18" s="1"/>
  <c r="CF17" i="18"/>
  <c r="CI20" i="18"/>
  <c r="CJ20" i="18" s="1"/>
  <c r="CF20" i="18"/>
  <c r="CL20" i="18"/>
  <c r="CM20" i="18" s="1"/>
  <c r="CO20" i="18" s="1"/>
  <c r="CN20" i="18"/>
  <c r="CN34" i="18"/>
  <c r="CI36" i="18"/>
  <c r="CJ36" i="18" s="1"/>
  <c r="CF36" i="18"/>
  <c r="CN36" i="18"/>
  <c r="CI54" i="18"/>
  <c r="CJ54" i="18" s="1"/>
  <c r="CF54" i="18"/>
  <c r="CN54" i="18"/>
  <c r="CL54" i="18"/>
  <c r="CM54" i="18" s="1"/>
  <c r="CO54" i="18" s="1"/>
  <c r="CL36" i="18"/>
  <c r="CM36" i="18" s="1"/>
  <c r="CO36" i="18" s="1"/>
  <c r="CI53" i="18"/>
  <c r="CJ53" i="18" s="1"/>
  <c r="CF53" i="18"/>
  <c r="CN53" i="18"/>
  <c r="CF28" i="18"/>
  <c r="CI28" i="18"/>
  <c r="CJ28" i="18" s="1"/>
  <c r="CL28" i="18"/>
  <c r="CM28" i="18" s="1"/>
  <c r="CO28" i="18" s="1"/>
  <c r="CN17" i="18"/>
  <c r="CI37" i="18"/>
  <c r="CJ37" i="18" s="1"/>
  <c r="CF37" i="18"/>
  <c r="CI49" i="18"/>
  <c r="CJ49" i="18" s="1"/>
  <c r="CF49" i="18"/>
  <c r="CI5" i="18"/>
  <c r="CF5" i="18"/>
  <c r="CN37" i="18"/>
  <c r="CI9" i="18"/>
  <c r="CJ9" i="18" s="1"/>
  <c r="CF9" i="18"/>
  <c r="CL9" i="18"/>
  <c r="CM9" i="18" s="1"/>
  <c r="CO9" i="18" s="1"/>
  <c r="CL53" i="18"/>
  <c r="CM53" i="18" s="1"/>
  <c r="CO53" i="18" s="1"/>
  <c r="CL49" i="18"/>
  <c r="CM49" i="18" s="1"/>
  <c r="CO49" i="18" s="1"/>
  <c r="CI21" i="18"/>
  <c r="CJ21" i="18" s="1"/>
  <c r="CF21" i="18"/>
  <c r="CL21" i="18"/>
  <c r="CM21" i="18" s="1"/>
  <c r="CO21" i="18" s="1"/>
  <c r="BU63" i="18"/>
  <c r="CF42" i="18"/>
  <c r="CI42" i="18"/>
  <c r="CJ42" i="18" s="1"/>
  <c r="CF12" i="18"/>
  <c r="CI12" i="18"/>
  <c r="CJ12" i="18" s="1"/>
  <c r="CN9" i="18"/>
  <c r="CF26" i="18"/>
  <c r="CI26" i="18"/>
  <c r="CJ26" i="18" s="1"/>
  <c r="CN26" i="18"/>
  <c r="CI19" i="18"/>
  <c r="CJ19" i="18" s="1"/>
  <c r="CF19" i="18"/>
  <c r="CL17" i="18"/>
  <c r="CM17" i="18" s="1"/>
  <c r="CO17" i="18" s="1"/>
  <c r="CL5" i="18"/>
  <c r="CM5" i="18" s="1"/>
  <c r="CO5" i="18" s="1"/>
  <c r="CL12" i="18"/>
  <c r="CM12" i="18" s="1"/>
  <c r="CO12" i="18" s="1"/>
  <c r="CI32" i="18"/>
  <c r="CJ32" i="18" s="1"/>
  <c r="CF32" i="18"/>
  <c r="CL32" i="18"/>
  <c r="CM32" i="18" s="1"/>
  <c r="CO32" i="18" s="1"/>
  <c r="AR33" i="15"/>
  <c r="AS33" i="15" s="1"/>
  <c r="AT33" i="15" s="1"/>
  <c r="AR51" i="15"/>
  <c r="AS51" i="15" s="1"/>
  <c r="AT51" i="15" s="1"/>
  <c r="AR44" i="15"/>
  <c r="AS44" i="15" s="1"/>
  <c r="AT44" i="15" s="1"/>
  <c r="AR21" i="15"/>
  <c r="AS21" i="15" s="1"/>
  <c r="AT21" i="15" s="1"/>
  <c r="AR18" i="15"/>
  <c r="AS18" i="15" s="1"/>
  <c r="AR31" i="15"/>
  <c r="AS31" i="15" s="1"/>
  <c r="AT31" i="15" s="1"/>
  <c r="AR53" i="15"/>
  <c r="AS53" i="15" s="1"/>
  <c r="AT53" i="15" s="1"/>
  <c r="AW5" i="15"/>
  <c r="AZ5" i="15"/>
  <c r="CL6" i="18"/>
  <c r="CM6" i="18" s="1"/>
  <c r="CO6" i="18" s="1"/>
  <c r="CN6" i="18"/>
  <c r="CA5" i="17"/>
  <c r="BE5" i="15"/>
  <c r="BC5" i="15"/>
  <c r="BD5" i="15" s="1"/>
  <c r="CA38" i="18" l="1"/>
  <c r="CB38" i="18" s="1"/>
  <c r="CC38" i="18" s="1"/>
  <c r="CA31" i="18"/>
  <c r="CB31" i="18" s="1"/>
  <c r="CC31" i="18" s="1"/>
  <c r="CA33" i="18"/>
  <c r="CB33" i="18" s="1"/>
  <c r="CC33" i="18" s="1"/>
  <c r="CA51" i="18"/>
  <c r="CB51" i="18" s="1"/>
  <c r="CC51" i="18" s="1"/>
  <c r="CA18" i="18"/>
  <c r="CB18" i="18" s="1"/>
  <c r="CJ5" i="18"/>
  <c r="AS63" i="15"/>
  <c r="AT18" i="15"/>
  <c r="AU18" i="15" s="1"/>
  <c r="AV18" i="15" s="1"/>
  <c r="BA5" i="15"/>
  <c r="AJ5" i="16"/>
  <c r="AH5" i="16"/>
  <c r="AI5" i="16" s="1"/>
  <c r="AK5" i="16" s="1"/>
  <c r="CC18" i="18" l="1"/>
  <c r="CD18" i="18" s="1"/>
  <c r="CE18" i="18" s="1"/>
  <c r="CB63" i="18"/>
  <c r="CD38" i="18"/>
  <c r="CE38" i="18" s="1"/>
  <c r="CD51" i="18"/>
  <c r="CE51" i="18" s="1"/>
  <c r="CD31" i="18"/>
  <c r="CE31" i="18" s="1"/>
  <c r="AU33" i="15"/>
  <c r="AV33" i="15" s="1"/>
  <c r="AW18" i="15"/>
  <c r="AU51" i="15"/>
  <c r="AV51" i="15" s="1"/>
  <c r="AU21" i="15"/>
  <c r="AV21" i="15" s="1"/>
  <c r="AW33" i="15"/>
  <c r="AU31" i="15"/>
  <c r="AV31" i="15" s="1"/>
  <c r="AU53" i="15"/>
  <c r="AV53" i="15" s="1"/>
  <c r="AU44" i="15"/>
  <c r="AV44" i="15" s="1"/>
  <c r="BC39" i="23"/>
  <c r="BC33" i="23"/>
  <c r="BC31" i="23"/>
  <c r="AV18" i="21"/>
  <c r="AV33" i="21"/>
  <c r="AA44" i="20"/>
  <c r="AO51" i="19"/>
  <c r="Y66" i="16"/>
  <c r="AH31" i="16"/>
  <c r="AJ18" i="16"/>
  <c r="AJ31" i="16"/>
  <c r="AJ33" i="16"/>
  <c r="BF5" i="15"/>
  <c r="CF31" i="18" l="1"/>
  <c r="CF18" i="18"/>
  <c r="CF51" i="18"/>
  <c r="CD33" i="18"/>
  <c r="CE33" i="18" s="1"/>
  <c r="CF38" i="18"/>
  <c r="AW53" i="15"/>
  <c r="AW44" i="15"/>
  <c r="AW51" i="15"/>
  <c r="AW21" i="15"/>
  <c r="AV63" i="15"/>
  <c r="AW31" i="15"/>
  <c r="AH18" i="16"/>
  <c r="AH33" i="16"/>
  <c r="BC18" i="23"/>
  <c r="BC44" i="23"/>
  <c r="BC63" i="23" s="1"/>
  <c r="AT66" i="23"/>
  <c r="AO18" i="22"/>
  <c r="AM66" i="21"/>
  <c r="AV31" i="21"/>
  <c r="AV63" i="21" s="1"/>
  <c r="AW18" i="21" s="1"/>
  <c r="AA33" i="20"/>
  <c r="AA31" i="20"/>
  <c r="R66" i="20"/>
  <c r="AA18" i="20"/>
  <c r="AC18" i="20"/>
  <c r="AO33" i="19"/>
  <c r="AO18" i="19"/>
  <c r="AF66" i="19"/>
  <c r="AO31" i="19"/>
  <c r="BX44" i="17"/>
  <c r="BX9" i="17"/>
  <c r="AJ63" i="16"/>
  <c r="CF33" i="18" l="1"/>
  <c r="CF63" i="18" s="1"/>
  <c r="CE63" i="18"/>
  <c r="AW63" i="15"/>
  <c r="AZ33" i="15"/>
  <c r="BA33" i="15" s="1"/>
  <c r="AZ18" i="15"/>
  <c r="AZ31" i="15"/>
  <c r="BA31" i="15" s="1"/>
  <c r="AZ21" i="15"/>
  <c r="BA21" i="15" s="1"/>
  <c r="AZ51" i="15"/>
  <c r="BA51" i="15" s="1"/>
  <c r="AZ44" i="15"/>
  <c r="BA44" i="15" s="1"/>
  <c r="AZ53" i="15"/>
  <c r="BA53" i="15" s="1"/>
  <c r="AH63" i="16"/>
  <c r="AI31" i="16" s="1"/>
  <c r="AK31" i="16" s="1"/>
  <c r="BD18" i="23"/>
  <c r="BE44" i="23"/>
  <c r="AT67" i="23"/>
  <c r="BD39" i="23"/>
  <c r="BD33" i="23"/>
  <c r="BE18" i="23"/>
  <c r="BE33" i="23"/>
  <c r="BE31" i="23"/>
  <c r="BE39" i="23"/>
  <c r="BD31" i="23"/>
  <c r="BD44" i="23"/>
  <c r="AF66" i="22"/>
  <c r="AO55" i="22"/>
  <c r="AO31" i="22"/>
  <c r="AQ33" i="22"/>
  <c r="AO33" i="22"/>
  <c r="AQ55" i="22"/>
  <c r="AX33" i="21"/>
  <c r="AX18" i="21"/>
  <c r="AY18" i="21" s="1"/>
  <c r="AX31" i="21"/>
  <c r="AW31" i="21"/>
  <c r="AM67" i="21"/>
  <c r="AW33" i="21"/>
  <c r="AA63" i="20"/>
  <c r="AB18" i="20" s="1"/>
  <c r="AC31" i="20"/>
  <c r="AB31" i="20"/>
  <c r="AC44" i="20"/>
  <c r="AB33" i="20"/>
  <c r="AC33" i="20"/>
  <c r="AQ31" i="19"/>
  <c r="AO63" i="19"/>
  <c r="AP18" i="19" s="1"/>
  <c r="AQ51" i="19"/>
  <c r="AQ18" i="19"/>
  <c r="AQ33" i="19"/>
  <c r="CL18" i="18"/>
  <c r="CL51" i="18"/>
  <c r="BX18" i="17"/>
  <c r="BO66" i="17"/>
  <c r="BX51" i="17"/>
  <c r="BX31" i="17"/>
  <c r="BX33" i="17"/>
  <c r="BX55" i="17"/>
  <c r="AF65" i="16" a="1"/>
  <c r="AF65" i="16" s="1"/>
  <c r="CI31" i="18" l="1"/>
  <c r="CJ31" i="18" s="1"/>
  <c r="CI18" i="18"/>
  <c r="CI51" i="18"/>
  <c r="CJ51" i="18" s="1"/>
  <c r="CI38" i="18"/>
  <c r="CJ38" i="18" s="1"/>
  <c r="CI33" i="18"/>
  <c r="CJ33" i="18" s="1"/>
  <c r="BA18" i="15"/>
  <c r="BA63" i="15" s="1"/>
  <c r="AZ63" i="15"/>
  <c r="AD31" i="20"/>
  <c r="AP33" i="19"/>
  <c r="AI33" i="16"/>
  <c r="AK33" i="16" s="1"/>
  <c r="Y67" i="16"/>
  <c r="AI18" i="16"/>
  <c r="BF44" i="23"/>
  <c r="BF31" i="23"/>
  <c r="BF33" i="23"/>
  <c r="BE63" i="23"/>
  <c r="BF39" i="23"/>
  <c r="BD63" i="23"/>
  <c r="BF18" i="23"/>
  <c r="BA65" i="23" a="1"/>
  <c r="BA65" i="23" s="1"/>
  <c r="AQ18" i="22"/>
  <c r="AQ31" i="22"/>
  <c r="AO63" i="22"/>
  <c r="AP55" i="22" s="1"/>
  <c r="AR55" i="22" s="1"/>
  <c r="AY33" i="21"/>
  <c r="AX63" i="21"/>
  <c r="AY31" i="21"/>
  <c r="AT65" i="21" a="1"/>
  <c r="AT65" i="21" s="1"/>
  <c r="AW63" i="21"/>
  <c r="AC63" i="20"/>
  <c r="AD18" i="20"/>
  <c r="R67" i="20"/>
  <c r="AB44" i="20"/>
  <c r="AD44" i="20" s="1"/>
  <c r="AD33" i="20"/>
  <c r="AP31" i="19"/>
  <c r="AR31" i="19" s="1"/>
  <c r="AR18" i="19"/>
  <c r="AQ63" i="19"/>
  <c r="AP51" i="19"/>
  <c r="AR51" i="19" s="1"/>
  <c r="AF67" i="19"/>
  <c r="AR33" i="19"/>
  <c r="CL38" i="18"/>
  <c r="CL31" i="18"/>
  <c r="CC66" i="18"/>
  <c r="CL33" i="18"/>
  <c r="BZ31" i="17"/>
  <c r="BZ55" i="17"/>
  <c r="BZ44" i="17"/>
  <c r="BZ9" i="17"/>
  <c r="BZ18" i="17"/>
  <c r="BZ51" i="17"/>
  <c r="BX63" i="17"/>
  <c r="BY31" i="17" s="1"/>
  <c r="BZ33" i="17"/>
  <c r="CJ18" i="18" l="1"/>
  <c r="CJ63" i="18" s="1"/>
  <c r="CI63" i="18"/>
  <c r="AY65" i="21" a="1"/>
  <c r="AY65" i="21" s="1"/>
  <c r="CA31" i="17"/>
  <c r="AK18" i="16"/>
  <c r="AI63" i="16"/>
  <c r="AY63" i="21"/>
  <c r="CL63" i="18"/>
  <c r="CC67" i="18" s="1"/>
  <c r="BC54" i="15"/>
  <c r="BD54" i="15" s="1"/>
  <c r="BF54" i="15" s="1"/>
  <c r="BC49" i="15"/>
  <c r="BD49" i="15" s="1"/>
  <c r="BF49" i="15" s="1"/>
  <c r="BE26" i="15"/>
  <c r="BE24" i="15"/>
  <c r="BE19" i="15"/>
  <c r="BF63" i="23"/>
  <c r="BF65" i="23" a="1"/>
  <c r="BF65" i="23" s="1"/>
  <c r="AQ63" i="22"/>
  <c r="AF67" i="22"/>
  <c r="AP33" i="22"/>
  <c r="AR33" i="22" s="1"/>
  <c r="AP31" i="22"/>
  <c r="AR31" i="22" s="1"/>
  <c r="AP18" i="22"/>
  <c r="AR18" i="22" s="1"/>
  <c r="AM65" i="22" a="1"/>
  <c r="AM65" i="22" s="1"/>
  <c r="AD65" i="20" a="1"/>
  <c r="AD65" i="20" s="1"/>
  <c r="AD63" i="20"/>
  <c r="AB63" i="20"/>
  <c r="Y65" i="20" a="1"/>
  <c r="Y65" i="20" s="1"/>
  <c r="AP63" i="19"/>
  <c r="AM65" i="19" a="1"/>
  <c r="AM65" i="19" s="1"/>
  <c r="AR63" i="19"/>
  <c r="AR65" i="19" a="1"/>
  <c r="AR65" i="19" s="1"/>
  <c r="CN33" i="18"/>
  <c r="CN51" i="18"/>
  <c r="CN38" i="18"/>
  <c r="CN18" i="18"/>
  <c r="CN31" i="18"/>
  <c r="BY51" i="17"/>
  <c r="CA51" i="17" s="1"/>
  <c r="BZ63" i="17"/>
  <c r="BO67" i="17"/>
  <c r="BY18" i="17"/>
  <c r="CA18" i="17" s="1"/>
  <c r="BY9" i="17"/>
  <c r="BY44" i="17"/>
  <c r="CA44" i="17" s="1"/>
  <c r="BY33" i="17"/>
  <c r="CA33" i="17" s="1"/>
  <c r="BY55" i="17"/>
  <c r="CA55" i="17" s="1"/>
  <c r="CM18" i="18" l="1"/>
  <c r="CM31" i="18"/>
  <c r="CM33" i="18"/>
  <c r="CO33" i="18" s="1"/>
  <c r="CM38" i="18"/>
  <c r="CO38" i="18" s="1"/>
  <c r="CM51" i="18"/>
  <c r="CO51" i="18" s="1"/>
  <c r="AK65" i="16" a="1"/>
  <c r="AK65" i="16" s="1"/>
  <c r="AK63" i="16"/>
  <c r="BE54" i="15"/>
  <c r="BE42" i="15"/>
  <c r="BE49" i="15"/>
  <c r="BC42" i="15"/>
  <c r="BD42" i="15" s="1"/>
  <c r="BF42" i="15" s="1"/>
  <c r="BE48" i="15"/>
  <c r="BC48" i="15"/>
  <c r="BD48" i="15" s="1"/>
  <c r="BF48" i="15" s="1"/>
  <c r="BE45" i="15"/>
  <c r="BC45" i="15"/>
  <c r="BD45" i="15" s="1"/>
  <c r="BF45" i="15" s="1"/>
  <c r="BE36" i="15"/>
  <c r="BC36" i="15"/>
  <c r="BD36" i="15" s="1"/>
  <c r="BF36" i="15" s="1"/>
  <c r="BC26" i="15"/>
  <c r="BD26" i="15" s="1"/>
  <c r="BF26" i="15" s="1"/>
  <c r="BE37" i="15"/>
  <c r="BC37" i="15"/>
  <c r="BD37" i="15" s="1"/>
  <c r="BF37" i="15" s="1"/>
  <c r="BE34" i="15"/>
  <c r="BC34" i="15"/>
  <c r="BD34" i="15" s="1"/>
  <c r="BF34" i="15" s="1"/>
  <c r="BE29" i="15"/>
  <c r="BC29" i="15"/>
  <c r="BD29" i="15" s="1"/>
  <c r="BF29" i="15" s="1"/>
  <c r="BC28" i="15"/>
  <c r="BD28" i="15" s="1"/>
  <c r="BF28" i="15" s="1"/>
  <c r="BE28" i="15"/>
  <c r="BC24" i="15"/>
  <c r="BD24" i="15" s="1"/>
  <c r="BF24" i="15" s="1"/>
  <c r="BC19" i="15"/>
  <c r="BD19" i="15" s="1"/>
  <c r="BF19" i="15" s="1"/>
  <c r="BC11" i="15"/>
  <c r="BC10" i="15"/>
  <c r="AR63" i="22"/>
  <c r="AR65" i="22" a="1"/>
  <c r="AR65" i="22" s="1"/>
  <c r="AP63" i="22"/>
  <c r="CN63" i="18"/>
  <c r="CJ65" i="18" a="1"/>
  <c r="CJ65" i="18" s="1"/>
  <c r="CO31" i="18"/>
  <c r="CO18" i="18"/>
  <c r="CM63" i="18"/>
  <c r="CA9" i="17"/>
  <c r="BY63" i="17"/>
  <c r="BV65" i="17" a="1"/>
  <c r="BV65" i="17" s="1"/>
  <c r="BE55" i="15"/>
  <c r="BE47" i="15"/>
  <c r="BE12" i="15"/>
  <c r="BE39" i="15"/>
  <c r="BE38" i="15"/>
  <c r="BE27" i="15"/>
  <c r="BE22" i="15"/>
  <c r="BC53" i="15"/>
  <c r="BC31" i="15"/>
  <c r="BC33" i="15"/>
  <c r="BC43" i="15"/>
  <c r="BC39" i="15"/>
  <c r="BD39" i="15" s="1"/>
  <c r="BC38" i="15"/>
  <c r="BD38" i="15" s="1"/>
  <c r="BC22" i="15"/>
  <c r="BD22" i="15" s="1"/>
  <c r="BC51" i="15"/>
  <c r="BC27" i="15"/>
  <c r="BD27" i="15" s="1"/>
  <c r="BC44" i="15"/>
  <c r="BC9" i="15"/>
  <c r="BC55" i="15"/>
  <c r="BD55" i="15" s="1"/>
  <c r="BC21" i="15"/>
  <c r="BC47" i="15"/>
  <c r="BD47" i="15" s="1"/>
  <c r="BC18" i="15"/>
  <c r="BC12" i="15"/>
  <c r="BE43" i="15"/>
  <c r="AT66" i="15"/>
  <c r="BE11" i="15" l="1"/>
  <c r="BE9" i="15"/>
  <c r="BE10" i="15"/>
  <c r="CO65" i="18" a="1"/>
  <c r="CO65" i="18" s="1"/>
  <c r="CO63" i="18"/>
  <c r="CA63" i="17"/>
  <c r="CA65" i="17" a="1"/>
  <c r="CA65" i="17" s="1"/>
  <c r="BE33" i="15"/>
  <c r="BE53" i="15"/>
  <c r="BE31" i="15"/>
  <c r="BE21" i="15"/>
  <c r="BE51" i="15"/>
  <c r="BE44" i="15"/>
  <c r="BE18" i="15"/>
  <c r="BF39" i="15"/>
  <c r="BC63" i="15"/>
  <c r="BD12" i="15" s="1"/>
  <c r="BD43" i="15" l="1"/>
  <c r="BF43" i="15" s="1"/>
  <c r="BD31" i="15"/>
  <c r="BF31" i="15" s="1"/>
  <c r="BD11" i="15"/>
  <c r="BF11" i="15" s="1"/>
  <c r="BD10" i="15"/>
  <c r="BF10" i="15" s="1"/>
  <c r="BD9" i="15"/>
  <c r="BF9" i="15" s="1"/>
  <c r="BD21" i="15"/>
  <c r="BF21" i="15" s="1"/>
  <c r="BD18" i="15"/>
  <c r="BF18" i="15" s="1"/>
  <c r="BD33" i="15"/>
  <c r="BF33" i="15" s="1"/>
  <c r="BD44" i="15"/>
  <c r="BF44" i="15" s="1"/>
  <c r="BD51" i="15"/>
  <c r="BF51" i="15" s="1"/>
  <c r="BD53" i="15"/>
  <c r="BF53" i="15" s="1"/>
  <c r="AT67" i="15"/>
  <c r="BF38" i="15"/>
  <c r="BE63" i="15"/>
  <c r="BF27" i="15"/>
  <c r="BF12" i="15"/>
  <c r="BF22" i="15"/>
  <c r="BF47" i="15"/>
  <c r="BF55" i="15"/>
  <c r="BA65" i="15" l="1" a="1"/>
  <c r="BA65" i="15" s="1"/>
  <c r="BD63" i="15"/>
  <c r="BF65" i="15" a="1"/>
  <c r="BF65" i="15" s="1"/>
  <c r="BF63" i="1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<sst xmlns="http://schemas.openxmlformats.org/spreadsheetml/2006/main" count="2011" uniqueCount="333">
  <si>
    <t>Eastern Cape</t>
  </si>
  <si>
    <t>Constituency 1</t>
  </si>
  <si>
    <t>Constituency 2</t>
  </si>
  <si>
    <t>Constituency 3</t>
  </si>
  <si>
    <t>Constituency 4</t>
  </si>
  <si>
    <t>Constituency 5</t>
  </si>
  <si>
    <t>Constituency 6</t>
  </si>
  <si>
    <t>Constituency 7</t>
  </si>
  <si>
    <t>Constituency 9</t>
  </si>
  <si>
    <t>Constituency 10</t>
  </si>
  <si>
    <t>Constituency 11</t>
  </si>
  <si>
    <t>Constituency 12</t>
  </si>
  <si>
    <t>Constituency 13</t>
  </si>
  <si>
    <t>Constituency 14</t>
  </si>
  <si>
    <t>Constituency 15</t>
  </si>
  <si>
    <t>Constituency 16</t>
  </si>
  <si>
    <t>Constituency 17</t>
  </si>
  <si>
    <t>Constituency 18</t>
  </si>
  <si>
    <t>Constituency 19</t>
  </si>
  <si>
    <t>Constituency 20</t>
  </si>
  <si>
    <t>Constituency 21</t>
  </si>
  <si>
    <t>Constituency 22</t>
  </si>
  <si>
    <t>Constituency 23</t>
  </si>
  <si>
    <t>Constituency 24</t>
  </si>
  <si>
    <t>Constituency 25</t>
  </si>
  <si>
    <t>Free State</t>
  </si>
  <si>
    <t>Constituency 26</t>
  </si>
  <si>
    <t>Constituency 27</t>
  </si>
  <si>
    <t>Constituency 28</t>
  </si>
  <si>
    <t>Constituency 29</t>
  </si>
  <si>
    <t>Constituency 30</t>
  </si>
  <si>
    <t>Constituency 31</t>
  </si>
  <si>
    <t>Constituency 32</t>
  </si>
  <si>
    <t>Constituency 33</t>
  </si>
  <si>
    <t>Constituency 34</t>
  </si>
  <si>
    <t>Constituency 35</t>
  </si>
  <si>
    <t>Gauteng</t>
  </si>
  <si>
    <t>Constituency 36</t>
  </si>
  <si>
    <t>Constituency 37</t>
  </si>
  <si>
    <t>Constituency 38</t>
  </si>
  <si>
    <t>Constituency 39</t>
  </si>
  <si>
    <t>Constituency 40</t>
  </si>
  <si>
    <t>Constituency 41</t>
  </si>
  <si>
    <t>KwaZulu-Natal</t>
  </si>
  <si>
    <t>Limpopo</t>
  </si>
  <si>
    <t>Mpumalanga</t>
  </si>
  <si>
    <t>North West</t>
  </si>
  <si>
    <t>Northern Cape</t>
  </si>
  <si>
    <t>Western Cape</t>
  </si>
  <si>
    <t>PartyAbbr</t>
  </si>
  <si>
    <t>PartyName</t>
  </si>
  <si>
    <t>Valid Votes</t>
  </si>
  <si>
    <t>EASTERN CAPE</t>
  </si>
  <si>
    <t>FREE STATE</t>
  </si>
  <si>
    <t>GAUTENG</t>
  </si>
  <si>
    <t>TOTAL</t>
  </si>
  <si>
    <t>KWAZULU-NATAL</t>
  </si>
  <si>
    <t>MPUMALANGA</t>
  </si>
  <si>
    <t>NORTHERN CAPE</t>
  </si>
  <si>
    <t>LIMPOPO</t>
  </si>
  <si>
    <t>NORTH WEST</t>
  </si>
  <si>
    <t>WESTERN CAPE</t>
  </si>
  <si>
    <t>First Allocation</t>
  </si>
  <si>
    <t>Total Seats</t>
  </si>
  <si>
    <t>Province</t>
  </si>
  <si>
    <t>Cert_RegPop</t>
  </si>
  <si>
    <t>Norm</t>
  </si>
  <si>
    <t>CONSTITUENCY</t>
  </si>
  <si>
    <t>ConstituencyNo</t>
  </si>
  <si>
    <t>RegPop</t>
  </si>
  <si>
    <t>Reg Pop Seats Category</t>
  </si>
  <si>
    <t>Municipalities</t>
  </si>
  <si>
    <t>NMA</t>
  </si>
  <si>
    <t>BUF, EC122, EC123, EC124, EC126</t>
  </si>
  <si>
    <t>EC101, EC102, EC104, EC105, EC106, EC108, EC109, EC129, EC131, EC139, EC145</t>
  </si>
  <si>
    <t>EC121, EC135, EC136, EC137, EC138, EC141, EC142, EC156, EC157</t>
  </si>
  <si>
    <t>EC153, EC154, EC155, EC441, EC442, EC443, EC444</t>
  </si>
  <si>
    <t>MAN, FS161, FS162, FS163, FS181, FS182, FS183, FS185, FS191, FS192, FS196</t>
  </si>
  <si>
    <t>FS184, FS193, FS194, FS195, FS201, FS203, FS204, FS205</t>
  </si>
  <si>
    <t>Constiuency 8</t>
  </si>
  <si>
    <t>GT421, GT422, GT423, GT481, GT484, GT485</t>
  </si>
  <si>
    <t>EKU - Region1</t>
  </si>
  <si>
    <t>EKU - Region2</t>
  </si>
  <si>
    <t>JHB - Region1</t>
  </si>
  <si>
    <t>JHB - Region2</t>
  </si>
  <si>
    <t>JHB - Region3</t>
  </si>
  <si>
    <t>TSH -Region1</t>
  </si>
  <si>
    <t>TSH -Region2</t>
  </si>
  <si>
    <t>ETH - Region1</t>
  </si>
  <si>
    <t>ETH - Region2</t>
  </si>
  <si>
    <t>ETH - Region3</t>
  </si>
  <si>
    <t>KZN212, KZN213, KZN214, KZN216, KZN433, KZN435</t>
  </si>
  <si>
    <t>KZN224, KZN225, KZN226, KZN227, KZN434, KZN436</t>
  </si>
  <si>
    <t>KZN221, KZN222, KZN223, KZN235, KZN237, KZN238, KZN245</t>
  </si>
  <si>
    <t>KZN284, KZN285, KZN286, KZN291, KZN292, KZN293, KZN294</t>
  </si>
  <si>
    <t>KZN241, KZN242, KZN244, KZN252, KZN253, KZN254, KZN261</t>
  </si>
  <si>
    <t>KZN262, KZN263, KZN265, KZN266, KZN271, KZN272</t>
  </si>
  <si>
    <t>KZN275, KZN276, KZN281, KZN282,</t>
  </si>
  <si>
    <t>MP311, MP312, MP313, MP314, MP315, MP316</t>
  </si>
  <si>
    <t>MP301, MP302, MP303, MP304, MP305, MP306, MP307</t>
  </si>
  <si>
    <t>MP321, MP324, MP325, MP326</t>
  </si>
  <si>
    <t>All municipalities in Northern Cape</t>
  </si>
  <si>
    <t>LIM361, LIM362, LIM366, LIM367, LIM368, LIM471, LIM472, LIM473</t>
  </si>
  <si>
    <t>LIM354, LIM355, LIM476</t>
  </si>
  <si>
    <t>LIM332, LIM343, LIM344, LIM351, LIM353</t>
  </si>
  <si>
    <t>LIM331, LIM333, LIM334, LIM335, LIM341, LIM345</t>
  </si>
  <si>
    <t>NW371, NW372, NW373</t>
  </si>
  <si>
    <t>NW374, NW375, NW384, NW385, NW393, NW396, NW403, NW404, NW405</t>
  </si>
  <si>
    <t>NW381, NW382, NW383, NW392, NW394, NW397</t>
  </si>
  <si>
    <t>CPT - Region1</t>
  </si>
  <si>
    <t>CPT - Region2</t>
  </si>
  <si>
    <t>CPT - Region3</t>
  </si>
  <si>
    <t>WC011, WC012, WC013, WC014, WC015, WC022, WC023, WC024, WC025, WC031, WC032</t>
  </si>
  <si>
    <t>WC026, WC033, WC034, WC041, WC042, WC043, WC044, WC045, WC047, WC048, WC051, WC052, WC053</t>
  </si>
  <si>
    <t>RegPop per seat</t>
  </si>
  <si>
    <t>Constituencies built by combining Registered population of Municipalities</t>
  </si>
  <si>
    <t>Min Norm 15%</t>
  </si>
  <si>
    <t>Max Norm 15%</t>
  </si>
  <si>
    <t>% Deviation from Norm</t>
  </si>
  <si>
    <t>Difference between Norm and actual Registration</t>
  </si>
  <si>
    <t>REGISTERED POPULATION PER CONSTITUENCY AND THEIR DEVIATION FROM THE NORM</t>
  </si>
  <si>
    <t>Registered population Norm per 3 Seat Constituency</t>
  </si>
  <si>
    <t>Registered population Norm per 4 Seat Constituency</t>
  </si>
  <si>
    <t>Registered population Norm per 5 Seat Constituency</t>
  </si>
  <si>
    <t>Registered population Norm per 6 Seat Constituency</t>
  </si>
  <si>
    <t>Registered population Norm per7 Seat Constituency</t>
  </si>
  <si>
    <t>Seats</t>
  </si>
  <si>
    <t>Remainder</t>
  </si>
  <si>
    <t>Rank</t>
  </si>
  <si>
    <t>First Calc</t>
  </si>
  <si>
    <t>Quota</t>
  </si>
  <si>
    <t>First
Calculation</t>
  </si>
  <si>
    <t>First
Allocation</t>
  </si>
  <si>
    <t>List Seats</t>
  </si>
  <si>
    <t>Variance</t>
  </si>
  <si>
    <t>Avg abs var</t>
  </si>
  <si>
    <t>Threshold
Represented
Party Votes</t>
  </si>
  <si>
    <t>Retained Regional Less than threshold
Representation</t>
  </si>
  <si>
    <t>Inter-Party
proportional final seats</t>
  </si>
  <si>
    <t>votes represented</t>
  </si>
  <si>
    <t>Overall Proportionality</t>
  </si>
  <si>
    <t>Represented Party Proportionality</t>
  </si>
  <si>
    <t>% Votes</t>
  </si>
  <si>
    <t>% Seats</t>
  </si>
  <si>
    <t>Represented Votes</t>
  </si>
  <si>
    <t>Parties</t>
  </si>
  <si>
    <t>Registered
Population</t>
  </si>
  <si>
    <t>Constituency</t>
  </si>
  <si>
    <t>Constituency No</t>
  </si>
  <si>
    <t>Eastern Cape Total</t>
  </si>
  <si>
    <t>Free State Total</t>
  </si>
  <si>
    <t>Gauteng Total</t>
  </si>
  <si>
    <t>KwaZulu-Natal Total</t>
  </si>
  <si>
    <t>Mpumalanga Total</t>
  </si>
  <si>
    <t>Northern Cape Total</t>
  </si>
  <si>
    <t>Limpopo Total</t>
  </si>
  <si>
    <t>North West Total</t>
  </si>
  <si>
    <t>Western Cape Total</t>
  </si>
  <si>
    <t>Grand Total</t>
  </si>
  <si>
    <t>Constituency
Quota</t>
  </si>
  <si>
    <t>Constituency
First
Calculation</t>
  </si>
  <si>
    <t>Constituency
First
Allocation</t>
  </si>
  <si>
    <t>Constituency
Remainder</t>
  </si>
  <si>
    <t>Constituency
Rank</t>
  </si>
  <si>
    <t>Constituency
Final
Seats</t>
  </si>
  <si>
    <t>Constituency  1</t>
  </si>
  <si>
    <t>Constituency  2</t>
  </si>
  <si>
    <t>Constituency  5</t>
  </si>
  <si>
    <t>Constituency  6</t>
  </si>
  <si>
    <t>Constituency  7</t>
  </si>
  <si>
    <t>Constituency  8</t>
  </si>
  <si>
    <t>Constituency  9</t>
  </si>
  <si>
    <t>Constituency  10</t>
  </si>
  <si>
    <t>Constituency  11</t>
  </si>
  <si>
    <t>Constituency  12</t>
  </si>
  <si>
    <t>Constituency  13</t>
  </si>
  <si>
    <t>Constituency  14</t>
  </si>
  <si>
    <t>Constituency  15</t>
  </si>
  <si>
    <t>Constituency  16</t>
  </si>
  <si>
    <t>Constituency  17</t>
  </si>
  <si>
    <t>Constituency  18</t>
  </si>
  <si>
    <t>Constituency  19</t>
  </si>
  <si>
    <t>Constituency  20</t>
  </si>
  <si>
    <t>Constituency  21</t>
  </si>
  <si>
    <t>Constituency  22</t>
  </si>
  <si>
    <t>Constituency  23</t>
  </si>
  <si>
    <t>Constituency  24</t>
  </si>
  <si>
    <t>Constituency  25</t>
  </si>
  <si>
    <t>Constituency  26</t>
  </si>
  <si>
    <t>Constituency  27</t>
  </si>
  <si>
    <t>Constituency  28</t>
  </si>
  <si>
    <t>Constituency  29</t>
  </si>
  <si>
    <t>Constituency  30</t>
  </si>
  <si>
    <t>Constituency  31</t>
  </si>
  <si>
    <t>Constituency  32</t>
  </si>
  <si>
    <t>Constituency  33</t>
  </si>
  <si>
    <t>Constituency  34</t>
  </si>
  <si>
    <t>Constituency  35</t>
  </si>
  <si>
    <t>Constituency  36</t>
  </si>
  <si>
    <t>Constituency  37</t>
  </si>
  <si>
    <t>Constituency  38</t>
  </si>
  <si>
    <t>Constituency  39</t>
  </si>
  <si>
    <t>Constituency  40</t>
  </si>
  <si>
    <t>Constituency  41</t>
  </si>
  <si>
    <t>Initial Quota</t>
  </si>
  <si>
    <t>Constituency 8</t>
  </si>
  <si>
    <t>Provincial
Constituency
Seats</t>
  </si>
  <si>
    <t>Constituency
Votes</t>
  </si>
  <si>
    <t>Available Seats</t>
  </si>
  <si>
    <t>Constituency
Seats</t>
  </si>
  <si>
    <t xml:space="preserve">Constituency
Seats </t>
  </si>
  <si>
    <t>OVERALL COMPENSATORY CALCULATION WITH QUOTA THRESHOLD
AND LARGEST REMAINDERS (50:50)</t>
  </si>
  <si>
    <t>Threshold Quota</t>
  </si>
  <si>
    <t>Allocation Quota</t>
  </si>
  <si>
    <t>OVERALL COMPENSATORY CALCULATION WITH QUOTA THRESHOLD
MODEL P.2.2.1
AND LARGEST REMAINDERS (50:50)</t>
  </si>
  <si>
    <t>OVERALL COMPENSATORY CALCULATION WITH QUOTA THRESHOLD
26 list seats
AND LARGEST REMAINDERS (50:50)</t>
  </si>
  <si>
    <t>Retained Constituency
 Less than
 threshold
Representation</t>
  </si>
  <si>
    <t>Party 1</t>
  </si>
  <si>
    <t>Party 2</t>
  </si>
  <si>
    <t>Party 3</t>
  </si>
  <si>
    <t>Party 4</t>
  </si>
  <si>
    <t>Party 5</t>
  </si>
  <si>
    <t>Party 6</t>
  </si>
  <si>
    <t>Party 7</t>
  </si>
  <si>
    <t>Party 8</t>
  </si>
  <si>
    <t>Party 9</t>
  </si>
  <si>
    <t>Party 10</t>
  </si>
  <si>
    <t>Party 11</t>
  </si>
  <si>
    <t>Party 12</t>
  </si>
  <si>
    <t>Party 13</t>
  </si>
  <si>
    <t>Party 14</t>
  </si>
  <si>
    <t>Party 15</t>
  </si>
  <si>
    <t>Party 16</t>
  </si>
  <si>
    <t>Party 17</t>
  </si>
  <si>
    <t>Party 18</t>
  </si>
  <si>
    <t>Party 19</t>
  </si>
  <si>
    <t>Party 20</t>
  </si>
  <si>
    <t>Party 21</t>
  </si>
  <si>
    <t>Party 22</t>
  </si>
  <si>
    <t>Party 23</t>
  </si>
  <si>
    <t>Party 24</t>
  </si>
  <si>
    <t>Party 25</t>
  </si>
  <si>
    <t>Party 26</t>
  </si>
  <si>
    <t>Party 27</t>
  </si>
  <si>
    <t>Party 28</t>
  </si>
  <si>
    <t>Party 29</t>
  </si>
  <si>
    <t>Party 30</t>
  </si>
  <si>
    <t>Party 31</t>
  </si>
  <si>
    <t>Party 32</t>
  </si>
  <si>
    <t>Party 33</t>
  </si>
  <si>
    <t>Party 34</t>
  </si>
  <si>
    <t>Party 35</t>
  </si>
  <si>
    <t>Party 36</t>
  </si>
  <si>
    <t>Party 37</t>
  </si>
  <si>
    <t>Party 38</t>
  </si>
  <si>
    <t>Party 39</t>
  </si>
  <si>
    <t>Party 40</t>
  </si>
  <si>
    <t>Party 41</t>
  </si>
  <si>
    <t>Party 42</t>
  </si>
  <si>
    <t>Party 43</t>
  </si>
  <si>
    <t>Party 44</t>
  </si>
  <si>
    <t>Party 45</t>
  </si>
  <si>
    <t>Party 46</t>
  </si>
  <si>
    <t>Party 47</t>
  </si>
  <si>
    <t>Party 48</t>
  </si>
  <si>
    <t>Party 49</t>
  </si>
  <si>
    <t>Party 50</t>
  </si>
  <si>
    <t>Party 51</t>
  </si>
  <si>
    <t>Party 52</t>
  </si>
  <si>
    <t>Independent 6</t>
  </si>
  <si>
    <t>Independent 3</t>
  </si>
  <si>
    <t>Independent 1</t>
  </si>
  <si>
    <t>Independent 4</t>
  </si>
  <si>
    <t>Independent 5</t>
  </si>
  <si>
    <t>Independent 2</t>
  </si>
  <si>
    <t>P1</t>
  </si>
  <si>
    <t>P2</t>
  </si>
  <si>
    <t>P3</t>
  </si>
  <si>
    <t>P4</t>
  </si>
  <si>
    <t>P5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</si>
  <si>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</si>
  <si>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</si>
  <si>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</si>
  <si>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</si>
  <si>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</si>
  <si>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</si>
  <si>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</si>
  <si>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</si>
  <si>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</si>
  <si>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</si>
  <si>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</si>
  <si>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</si>
  <si>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P18</t>
  </si>
  <si>
    <t>P19</t>
  </si>
  <si>
    <t>P20</t>
  </si>
  <si>
    <t>P21</t>
  </si>
  <si>
    <t>P22</t>
  </si>
  <si>
    <t>P23</t>
  </si>
  <si>
    <t>P24</t>
  </si>
  <si>
    <t>P25</t>
  </si>
  <si>
    <t>P26</t>
  </si>
  <si>
    <t>P27</t>
  </si>
  <si>
    <t>P28</t>
  </si>
  <si>
    <t>P29</t>
  </si>
  <si>
    <t>P30</t>
  </si>
  <si>
    <t>P31</t>
  </si>
  <si>
    <t>P32</t>
  </si>
  <si>
    <t>P33</t>
  </si>
  <si>
    <t>P34</t>
  </si>
  <si>
    <t>P35</t>
  </si>
  <si>
    <t>P36</t>
  </si>
  <si>
    <t>P37</t>
  </si>
  <si>
    <t>P38</t>
  </si>
  <si>
    <t>P39</t>
  </si>
  <si>
    <t>P40</t>
  </si>
  <si>
    <t>P41</t>
  </si>
  <si>
    <t>P42</t>
  </si>
  <si>
    <t>P43</t>
  </si>
  <si>
    <t>P44</t>
  </si>
  <si>
    <t>P45</t>
  </si>
  <si>
    <t>P46</t>
  </si>
  <si>
    <t>P47</t>
  </si>
  <si>
    <t>P48</t>
  </si>
  <si>
    <t>P49</t>
  </si>
  <si>
    <t>P50</t>
  </si>
  <si>
    <t>P51</t>
  </si>
  <si>
    <t>P52</t>
  </si>
  <si>
    <t>I6</t>
  </si>
  <si>
    <t>I3</t>
  </si>
  <si>
    <t>I1</t>
  </si>
  <si>
    <t>I4</t>
  </si>
  <si>
    <t>I5</t>
  </si>
  <si>
    <t>I2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</si>
</sst>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_-* #,##0_-;\-* #,##0_-;_-* &quot;-&quot;??_-;_-@_-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2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indexed="8"/>
      <name val="Calibri"/>
      <family val="2"/>
    </font>
    <font>
      <b/>
      <sz val="11"/>
      <color rgb="FFFF0000"/>
      <name val="Calibri"/>
      <family val="2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name val="Arial"/>
      <family val="2"/>
    </font>
    <font>
      <b/>
      <sz val="10"/>
      <name val="Arial"/>
      <family val="2"/>
    </font>
    <font>
      <b/>
      <sz val="14"/>
      <color rgb="FFFF0000"/>
      <name val="Calibri (Body)"/>
    </font>
    <font>
      <b/>
      <sz val="14"/>
      <color rgb="FFFF000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4" tint="0.59999389629810485"/>
        <bgColor indexed="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0"/>
      </patternFill>
    </fill>
    <fill>
      <patternFill patternType="solid">
        <fgColor rgb="FF92D050"/>
        <bgColor indexed="0"/>
      </patternFill>
    </fill>
    <fill>
      <patternFill patternType="solid">
        <fgColor rgb="FFBDD7EE"/>
        <bgColor rgb="FF000000"/>
      </patternFill>
    </fill>
    <fill>
      <patternFill patternType="solid">
        <fgColor theme="4" tint="0.59999389629810485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indexed="0"/>
      </patternFill>
    </fill>
  </fills>
  <borders count="6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7">
    <xf numFmtId="0" fontId="0" fillId="0" borderId="0"/>
    <xf numFmtId="164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13" fillId="0" borderId="0"/>
  </cellStyleXfs>
  <cellXfs count="266">
    <xf numFmtId="0" fontId="0" fillId="0" borderId="0" xfId="0"/>
    <xf numFmtId="165" fontId="3" fillId="0" borderId="1" xfId="1" applyNumberFormat="1" applyFont="1" applyFill="1" applyBorder="1" applyAlignment="1">
      <alignment horizontal="right" wrapText="1"/>
    </xf>
    <xf numFmtId="165" fontId="0" fillId="0" borderId="0" xfId="0" applyNumberFormat="1"/>
    <xf numFmtId="0" fontId="3" fillId="0" borderId="1" xfId="4" applyFont="1" applyBorder="1" applyAlignment="1">
      <alignment wrapText="1"/>
    </xf>
    <xf numFmtId="0" fontId="3" fillId="0" borderId="1" xfId="4" applyFont="1" applyBorder="1" applyAlignment="1">
      <alignment horizontal="right" wrapText="1"/>
    </xf>
    <xf numFmtId="165" fontId="6" fillId="0" borderId="1" xfId="1" applyNumberFormat="1" applyFont="1" applyBorder="1"/>
    <xf numFmtId="0" fontId="2" fillId="0" borderId="0" xfId="0" applyFont="1" applyAlignment="1">
      <alignment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2" fillId="0" borderId="18" xfId="0" applyFont="1" applyBorder="1"/>
    <xf numFmtId="165" fontId="2" fillId="0" borderId="0" xfId="1" applyNumberFormat="1" applyFont="1" applyBorder="1"/>
    <xf numFmtId="0" fontId="0" fillId="0" borderId="19" xfId="0" applyBorder="1"/>
    <xf numFmtId="0" fontId="2" fillId="0" borderId="20" xfId="0" applyFont="1" applyBorder="1"/>
    <xf numFmtId="0" fontId="0" fillId="0" borderId="21" xfId="0" applyBorder="1"/>
    <xf numFmtId="0" fontId="2" fillId="0" borderId="21" xfId="0" applyFont="1" applyBorder="1"/>
    <xf numFmtId="0" fontId="0" fillId="0" borderId="22" xfId="0" applyBorder="1"/>
    <xf numFmtId="165" fontId="6" fillId="0" borderId="0" xfId="0" applyNumberFormat="1" applyFont="1"/>
    <xf numFmtId="0" fontId="3" fillId="3" borderId="32" xfId="2" applyFont="1" applyFill="1" applyBorder="1" applyAlignment="1">
      <alignment horizontal="center"/>
    </xf>
    <xf numFmtId="0" fontId="3" fillId="3" borderId="34" xfId="2" applyFont="1" applyFill="1" applyBorder="1" applyAlignment="1">
      <alignment horizontal="center"/>
    </xf>
    <xf numFmtId="165" fontId="0" fillId="0" borderId="1" xfId="0" applyNumberFormat="1" applyBorder="1"/>
    <xf numFmtId="165" fontId="3" fillId="0" borderId="1" xfId="4" applyNumberFormat="1" applyFont="1" applyBorder="1" applyAlignment="1">
      <alignment wrapText="1"/>
    </xf>
    <xf numFmtId="10" fontId="0" fillId="0" borderId="1" xfId="0" applyNumberFormat="1" applyBorder="1"/>
    <xf numFmtId="0" fontId="7" fillId="2" borderId="37" xfId="4" applyFont="1" applyFill="1" applyBorder="1" applyAlignment="1">
      <alignment horizontal="center" vertical="center" wrapText="1"/>
    </xf>
    <xf numFmtId="0" fontId="7" fillId="2" borderId="38" xfId="5" applyFont="1" applyFill="1" applyBorder="1" applyAlignment="1">
      <alignment horizontal="center" vertical="center" wrapText="1"/>
    </xf>
    <xf numFmtId="0" fontId="7" fillId="2" borderId="18" xfId="5" applyFont="1" applyFill="1" applyBorder="1" applyAlignment="1">
      <alignment horizontal="center" vertical="center" wrapText="1"/>
    </xf>
    <xf numFmtId="0" fontId="7" fillId="2" borderId="39" xfId="5" applyFont="1" applyFill="1" applyBorder="1" applyAlignment="1">
      <alignment horizontal="center" vertical="center" wrapText="1"/>
    </xf>
    <xf numFmtId="165" fontId="0" fillId="0" borderId="11" xfId="0" applyNumberFormat="1" applyBorder="1"/>
    <xf numFmtId="165" fontId="0" fillId="0" borderId="12" xfId="0" applyNumberFormat="1" applyBorder="1"/>
    <xf numFmtId="165" fontId="6" fillId="0" borderId="32" xfId="0" applyNumberFormat="1" applyFont="1" applyBorder="1"/>
    <xf numFmtId="165" fontId="6" fillId="0" borderId="34" xfId="0" applyNumberFormat="1" applyFont="1" applyBorder="1"/>
    <xf numFmtId="165" fontId="6" fillId="0" borderId="35" xfId="0" applyNumberFormat="1" applyFont="1" applyBorder="1"/>
    <xf numFmtId="0" fontId="0" fillId="0" borderId="34" xfId="0" applyBorder="1"/>
    <xf numFmtId="0" fontId="0" fillId="0" borderId="35" xfId="0" applyBorder="1"/>
    <xf numFmtId="0" fontId="3" fillId="0" borderId="11" xfId="5" applyFont="1" applyBorder="1" applyAlignment="1">
      <alignment wrapText="1"/>
    </xf>
    <xf numFmtId="165" fontId="0" fillId="0" borderId="12" xfId="1" applyNumberFormat="1" applyFont="1" applyBorder="1"/>
    <xf numFmtId="0" fontId="8" fillId="0" borderId="32" xfId="4" applyFont="1" applyBorder="1" applyAlignment="1">
      <alignment wrapText="1"/>
    </xf>
    <xf numFmtId="165" fontId="6" fillId="0" borderId="34" xfId="1" applyNumberFormat="1" applyFont="1" applyBorder="1"/>
    <xf numFmtId="165" fontId="6" fillId="0" borderId="35" xfId="1" applyNumberFormat="1" applyFont="1" applyBorder="1"/>
    <xf numFmtId="0" fontId="9" fillId="9" borderId="32" xfId="0" applyFont="1" applyFill="1" applyBorder="1" applyAlignment="1">
      <alignment horizontal="center"/>
    </xf>
    <xf numFmtId="0" fontId="10" fillId="0" borderId="7" xfId="4" applyFont="1" applyBorder="1" applyAlignment="1">
      <alignment wrapText="1"/>
    </xf>
    <xf numFmtId="0" fontId="10" fillId="0" borderId="5" xfId="4" applyFont="1" applyBorder="1" applyAlignment="1">
      <alignment wrapText="1"/>
    </xf>
    <xf numFmtId="2" fontId="1" fillId="0" borderId="7" xfId="0" applyNumberFormat="1" applyFont="1" applyBorder="1"/>
    <xf numFmtId="0" fontId="11" fillId="0" borderId="7" xfId="4" applyFont="1" applyBorder="1"/>
    <xf numFmtId="0" fontId="12" fillId="3" borderId="7" xfId="2" applyFont="1" applyFill="1" applyBorder="1" applyAlignment="1">
      <alignment horizontal="right"/>
    </xf>
    <xf numFmtId="0" fontId="10" fillId="0" borderId="26" xfId="4" applyFont="1" applyBorder="1" applyAlignment="1">
      <alignment horizontal="right" wrapText="1"/>
    </xf>
    <xf numFmtId="165" fontId="10" fillId="0" borderId="29" xfId="1" applyNumberFormat="1" applyFont="1" applyFill="1" applyBorder="1" applyAlignment="1">
      <alignment horizontal="right" wrapText="1"/>
    </xf>
    <xf numFmtId="0" fontId="10" fillId="0" borderId="1" xfId="4" applyFont="1" applyBorder="1" applyAlignment="1">
      <alignment wrapText="1"/>
    </xf>
    <xf numFmtId="0" fontId="10" fillId="0" borderId="2" xfId="4" applyFont="1" applyBorder="1" applyAlignment="1">
      <alignment wrapText="1"/>
    </xf>
    <xf numFmtId="0" fontId="11" fillId="0" borderId="11" xfId="4" applyFont="1" applyBorder="1"/>
    <xf numFmtId="165" fontId="10" fillId="0" borderId="1" xfId="1" applyNumberFormat="1" applyFont="1" applyFill="1" applyBorder="1" applyAlignment="1">
      <alignment horizontal="right" wrapText="1"/>
    </xf>
    <xf numFmtId="165" fontId="10" fillId="0" borderId="7" xfId="1" applyNumberFormat="1" applyFont="1" applyFill="1" applyBorder="1" applyAlignment="1">
      <alignment horizontal="right" wrapText="1"/>
    </xf>
    <xf numFmtId="165" fontId="10" fillId="0" borderId="41" xfId="1" applyNumberFormat="1" applyFont="1" applyFill="1" applyBorder="1" applyAlignment="1">
      <alignment horizontal="right" wrapText="1"/>
    </xf>
    <xf numFmtId="0" fontId="2" fillId="4" borderId="13" xfId="0" applyFont="1" applyFill="1" applyBorder="1"/>
    <xf numFmtId="0" fontId="2" fillId="4" borderId="14" xfId="0" applyFont="1" applyFill="1" applyBorder="1"/>
    <xf numFmtId="0" fontId="2" fillId="4" borderId="6" xfId="0" applyFont="1" applyFill="1" applyBorder="1"/>
    <xf numFmtId="0" fontId="2" fillId="4" borderId="7" xfId="0" applyFont="1" applyFill="1" applyBorder="1"/>
    <xf numFmtId="165" fontId="2" fillId="4" borderId="46" xfId="0" applyNumberFormat="1" applyFont="1" applyFill="1" applyBorder="1"/>
    <xf numFmtId="0" fontId="3" fillId="0" borderId="7" xfId="4" applyFont="1" applyBorder="1" applyAlignment="1">
      <alignment wrapText="1"/>
    </xf>
    <xf numFmtId="0" fontId="3" fillId="0" borderId="7" xfId="4" applyFont="1" applyBorder="1" applyAlignment="1">
      <alignment horizontal="right" wrapText="1"/>
    </xf>
    <xf numFmtId="165" fontId="3" fillId="0" borderId="7" xfId="1" applyNumberFormat="1" applyFont="1" applyFill="1" applyBorder="1" applyAlignment="1">
      <alignment horizontal="right" wrapText="1"/>
    </xf>
    <xf numFmtId="165" fontId="3" fillId="0" borderId="7" xfId="4" applyNumberFormat="1" applyFont="1" applyBorder="1" applyAlignment="1">
      <alignment wrapText="1"/>
    </xf>
    <xf numFmtId="10" fontId="0" fillId="0" borderId="7" xfId="0" applyNumberFormat="1" applyBorder="1"/>
    <xf numFmtId="0" fontId="3" fillId="0" borderId="28" xfId="4" applyFont="1" applyBorder="1" applyAlignment="1">
      <alignment wrapText="1"/>
    </xf>
    <xf numFmtId="0" fontId="3" fillId="0" borderId="29" xfId="4" applyFont="1" applyBorder="1" applyAlignment="1">
      <alignment wrapText="1"/>
    </xf>
    <xf numFmtId="0" fontId="3" fillId="0" borderId="29" xfId="4" applyFont="1" applyBorder="1" applyAlignment="1">
      <alignment horizontal="right" wrapText="1"/>
    </xf>
    <xf numFmtId="165" fontId="3" fillId="0" borderId="29" xfId="1" applyNumberFormat="1" applyFont="1" applyFill="1" applyBorder="1" applyAlignment="1">
      <alignment horizontal="right" wrapText="1"/>
    </xf>
    <xf numFmtId="165" fontId="3" fillId="0" borderId="29" xfId="4" applyNumberFormat="1" applyFont="1" applyBorder="1" applyAlignment="1">
      <alignment wrapText="1"/>
    </xf>
    <xf numFmtId="10" fontId="0" fillId="0" borderId="30" xfId="0" applyNumberFormat="1" applyBorder="1"/>
    <xf numFmtId="0" fontId="3" fillId="0" borderId="11" xfId="4" applyFont="1" applyBorder="1" applyAlignment="1">
      <alignment wrapText="1"/>
    </xf>
    <xf numFmtId="10" fontId="0" fillId="0" borderId="12" xfId="0" applyNumberFormat="1" applyBorder="1"/>
    <xf numFmtId="0" fontId="3" fillId="0" borderId="32" xfId="4" applyFont="1" applyBorder="1" applyAlignment="1">
      <alignment wrapText="1"/>
    </xf>
    <xf numFmtId="0" fontId="3" fillId="0" borderId="34" xfId="4" applyFont="1" applyBorder="1" applyAlignment="1">
      <alignment wrapText="1"/>
    </xf>
    <xf numFmtId="0" fontId="3" fillId="0" borderId="34" xfId="4" applyFont="1" applyBorder="1" applyAlignment="1">
      <alignment horizontal="right" wrapText="1"/>
    </xf>
    <xf numFmtId="165" fontId="3" fillId="0" borderId="34" xfId="1" applyNumberFormat="1" applyFont="1" applyFill="1" applyBorder="1" applyAlignment="1">
      <alignment horizontal="right" wrapText="1"/>
    </xf>
    <xf numFmtId="165" fontId="3" fillId="0" borderId="34" xfId="4" applyNumberFormat="1" applyFont="1" applyBorder="1" applyAlignment="1">
      <alignment wrapText="1"/>
    </xf>
    <xf numFmtId="10" fontId="0" fillId="0" borderId="35" xfId="0" applyNumberFormat="1" applyBorder="1"/>
    <xf numFmtId="0" fontId="3" fillId="0" borderId="45" xfId="4" applyFont="1" applyBorder="1" applyAlignment="1">
      <alignment wrapText="1"/>
    </xf>
    <xf numFmtId="0" fontId="3" fillId="0" borderId="46" xfId="4" applyFont="1" applyBorder="1" applyAlignment="1">
      <alignment wrapText="1"/>
    </xf>
    <xf numFmtId="0" fontId="3" fillId="0" borderId="46" xfId="4" applyFont="1" applyBorder="1" applyAlignment="1">
      <alignment horizontal="right" wrapText="1"/>
    </xf>
    <xf numFmtId="165" fontId="3" fillId="0" borderId="46" xfId="1" applyNumberFormat="1" applyFont="1" applyFill="1" applyBorder="1" applyAlignment="1">
      <alignment horizontal="right" wrapText="1"/>
    </xf>
    <xf numFmtId="165" fontId="3" fillId="0" borderId="46" xfId="4" applyNumberFormat="1" applyFont="1" applyBorder="1" applyAlignment="1">
      <alignment wrapText="1"/>
    </xf>
    <xf numFmtId="10" fontId="0" fillId="0" borderId="47" xfId="0" applyNumberFormat="1" applyBorder="1"/>
    <xf numFmtId="2" fontId="0" fillId="0" borderId="7" xfId="0" applyNumberFormat="1" applyBorder="1"/>
    <xf numFmtId="0" fontId="0" fillId="0" borderId="7" xfId="0" applyBorder="1"/>
    <xf numFmtId="2" fontId="0" fillId="0" borderId="1" xfId="0" applyNumberFormat="1" applyBorder="1"/>
    <xf numFmtId="0" fontId="0" fillId="0" borderId="1" xfId="0" applyBorder="1"/>
    <xf numFmtId="2" fontId="0" fillId="0" borderId="37" xfId="0" applyNumberFormat="1" applyBorder="1"/>
    <xf numFmtId="0" fontId="0" fillId="0" borderId="37" xfId="0" applyBorder="1"/>
    <xf numFmtId="0" fontId="0" fillId="4" borderId="46" xfId="0" applyFill="1" applyBorder="1"/>
    <xf numFmtId="2" fontId="0" fillId="4" borderId="46" xfId="0" applyNumberFormat="1" applyFill="1" applyBorder="1"/>
    <xf numFmtId="10" fontId="0" fillId="4" borderId="46" xfId="0" applyNumberFormat="1" applyFill="1" applyBorder="1"/>
    <xf numFmtId="10" fontId="14" fillId="0" borderId="0" xfId="6" applyNumberFormat="1" applyFont="1" applyAlignment="1">
      <alignment horizontal="center"/>
    </xf>
    <xf numFmtId="0" fontId="0" fillId="11" borderId="7" xfId="0" applyFill="1" applyBorder="1"/>
    <xf numFmtId="0" fontId="0" fillId="11" borderId="46" xfId="0" applyFill="1" applyBorder="1"/>
    <xf numFmtId="0" fontId="2" fillId="0" borderId="0" xfId="0" applyFont="1"/>
    <xf numFmtId="10" fontId="2" fillId="0" borderId="0" xfId="0" applyNumberFormat="1" applyFont="1"/>
    <xf numFmtId="0" fontId="0" fillId="0" borderId="26" xfId="0" applyBorder="1"/>
    <xf numFmtId="0" fontId="5" fillId="4" borderId="45" xfId="0" applyFont="1" applyFill="1" applyBorder="1"/>
    <xf numFmtId="0" fontId="5" fillId="4" borderId="46" xfId="0" applyFont="1" applyFill="1" applyBorder="1"/>
    <xf numFmtId="0" fontId="5" fillId="4" borderId="47" xfId="0" applyFont="1" applyFill="1" applyBorder="1"/>
    <xf numFmtId="0" fontId="5" fillId="4" borderId="45" xfId="0" applyFont="1" applyFill="1" applyBorder="1" applyAlignment="1">
      <alignment wrapText="1"/>
    </xf>
    <xf numFmtId="0" fontId="0" fillId="0" borderId="27" xfId="0" applyBorder="1"/>
    <xf numFmtId="0" fontId="0" fillId="0" borderId="12" xfId="0" applyBorder="1"/>
    <xf numFmtId="0" fontId="0" fillId="0" borderId="44" xfId="0" applyBorder="1"/>
    <xf numFmtId="0" fontId="0" fillId="4" borderId="47" xfId="0" applyFill="1" applyBorder="1"/>
    <xf numFmtId="10" fontId="0" fillId="4" borderId="45" xfId="0" applyNumberFormat="1" applyFill="1" applyBorder="1"/>
    <xf numFmtId="10" fontId="0" fillId="4" borderId="47" xfId="0" applyNumberFormat="1" applyFill="1" applyBorder="1"/>
    <xf numFmtId="0" fontId="0" fillId="4" borderId="45" xfId="0" applyFill="1" applyBorder="1"/>
    <xf numFmtId="0" fontId="15" fillId="0" borderId="0" xfId="0" applyFont="1"/>
    <xf numFmtId="0" fontId="5" fillId="5" borderId="9" xfId="0" applyFont="1" applyFill="1" applyBorder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0" fillId="0" borderId="11" xfId="0" applyBorder="1"/>
    <xf numFmtId="0" fontId="2" fillId="0" borderId="45" xfId="0" applyFont="1" applyBorder="1"/>
    <xf numFmtId="0" fontId="2" fillId="0" borderId="46" xfId="0" applyFont="1" applyBorder="1"/>
    <xf numFmtId="0" fontId="0" fillId="0" borderId="46" xfId="0" applyBorder="1"/>
    <xf numFmtId="2" fontId="2" fillId="0" borderId="46" xfId="0" applyNumberFormat="1" applyFont="1" applyBorder="1"/>
    <xf numFmtId="0" fontId="2" fillId="0" borderId="47" xfId="0" applyFont="1" applyBorder="1"/>
    <xf numFmtId="0" fontId="0" fillId="0" borderId="51" xfId="0" applyBorder="1"/>
    <xf numFmtId="0" fontId="0" fillId="0" borderId="43" xfId="0" applyBorder="1"/>
    <xf numFmtId="0" fontId="0" fillId="0" borderId="41" xfId="0" applyBorder="1"/>
    <xf numFmtId="2" fontId="0" fillId="0" borderId="41" xfId="0" applyNumberFormat="1" applyBorder="1"/>
    <xf numFmtId="0" fontId="0" fillId="0" borderId="50" xfId="0" applyBorder="1"/>
    <xf numFmtId="0" fontId="2" fillId="12" borderId="45" xfId="0" applyFont="1" applyFill="1" applyBorder="1"/>
    <xf numFmtId="0" fontId="2" fillId="12" borderId="46" xfId="0" applyFont="1" applyFill="1" applyBorder="1"/>
    <xf numFmtId="0" fontId="2" fillId="12" borderId="46" xfId="0" applyFont="1" applyFill="1" applyBorder="1" applyAlignment="1">
      <alignment wrapText="1"/>
    </xf>
    <xf numFmtId="0" fontId="2" fillId="12" borderId="47" xfId="0" applyFont="1" applyFill="1" applyBorder="1" applyAlignment="1">
      <alignment wrapText="1"/>
    </xf>
    <xf numFmtId="0" fontId="2" fillId="13" borderId="45" xfId="0" applyFont="1" applyFill="1" applyBorder="1"/>
    <xf numFmtId="0" fontId="0" fillId="13" borderId="46" xfId="0" applyFill="1" applyBorder="1"/>
    <xf numFmtId="0" fontId="2" fillId="13" borderId="46" xfId="0" applyFont="1" applyFill="1" applyBorder="1"/>
    <xf numFmtId="2" fontId="2" fillId="13" borderId="46" xfId="0" applyNumberFormat="1" applyFont="1" applyFill="1" applyBorder="1"/>
    <xf numFmtId="2" fontId="0" fillId="13" borderId="46" xfId="0" applyNumberFormat="1" applyFill="1" applyBorder="1"/>
    <xf numFmtId="0" fontId="2" fillId="13" borderId="47" xfId="0" applyFont="1" applyFill="1" applyBorder="1"/>
    <xf numFmtId="0" fontId="0" fillId="13" borderId="47" xfId="0" applyFill="1" applyBorder="1"/>
    <xf numFmtId="0" fontId="11" fillId="0" borderId="6" xfId="4" applyFont="1" applyBorder="1"/>
    <xf numFmtId="0" fontId="3" fillId="3" borderId="36" xfId="2" applyFont="1" applyFill="1" applyBorder="1" applyAlignment="1">
      <alignment horizontal="center" wrapText="1"/>
    </xf>
    <xf numFmtId="165" fontId="2" fillId="4" borderId="52" xfId="0" applyNumberFormat="1" applyFont="1" applyFill="1" applyBorder="1"/>
    <xf numFmtId="165" fontId="2" fillId="4" borderId="13" xfId="0" applyNumberFormat="1" applyFont="1" applyFill="1" applyBorder="1"/>
    <xf numFmtId="0" fontId="12" fillId="4" borderId="7" xfId="2" applyFont="1" applyFill="1" applyBorder="1" applyAlignment="1">
      <alignment horizontal="right"/>
    </xf>
    <xf numFmtId="0" fontId="5" fillId="13" borderId="9" xfId="0" applyFont="1" applyFill="1" applyBorder="1" applyAlignment="1">
      <alignment horizontal="center"/>
    </xf>
    <xf numFmtId="0" fontId="11" fillId="0" borderId="26" xfId="4" applyFont="1" applyBorder="1"/>
    <xf numFmtId="0" fontId="10" fillId="0" borderId="11" xfId="4" applyFont="1" applyBorder="1" applyAlignment="1">
      <alignment horizontal="right" wrapText="1"/>
    </xf>
    <xf numFmtId="0" fontId="11" fillId="0" borderId="1" xfId="4" applyFont="1" applyBorder="1"/>
    <xf numFmtId="0" fontId="10" fillId="0" borderId="1" xfId="4" applyFont="1" applyBorder="1" applyAlignment="1">
      <alignment horizontal="right" wrapText="1"/>
    </xf>
    <xf numFmtId="10" fontId="0" fillId="0" borderId="26" xfId="0" applyNumberFormat="1" applyBorder="1"/>
    <xf numFmtId="10" fontId="0" fillId="0" borderId="27" xfId="0" applyNumberFormat="1" applyBorder="1"/>
    <xf numFmtId="10" fontId="0" fillId="0" borderId="44" xfId="0" applyNumberFormat="1" applyBorder="1"/>
    <xf numFmtId="10" fontId="0" fillId="0" borderId="50" xfId="0" applyNumberFormat="1" applyBorder="1"/>
    <xf numFmtId="0" fontId="12" fillId="14" borderId="42" xfId="2" applyFont="1" applyFill="1" applyBorder="1" applyAlignment="1">
      <alignment horizontal="right"/>
    </xf>
    <xf numFmtId="0" fontId="12" fillId="11" borderId="42" xfId="2" applyFont="1" applyFill="1" applyBorder="1" applyAlignment="1">
      <alignment horizontal="right"/>
    </xf>
    <xf numFmtId="165" fontId="2" fillId="11" borderId="20" xfId="0" applyNumberFormat="1" applyFont="1" applyFill="1" applyBorder="1"/>
    <xf numFmtId="0" fontId="10" fillId="0" borderId="6" xfId="4" applyFont="1" applyBorder="1" applyAlignment="1">
      <alignment horizontal="right" wrapText="1"/>
    </xf>
    <xf numFmtId="0" fontId="10" fillId="0" borderId="4" xfId="4" applyFont="1" applyBorder="1" applyAlignment="1">
      <alignment horizontal="right" wrapText="1"/>
    </xf>
    <xf numFmtId="0" fontId="11" fillId="0" borderId="4" xfId="4" applyFont="1" applyBorder="1"/>
    <xf numFmtId="0" fontId="10" fillId="0" borderId="7" xfId="4" applyFont="1" applyBorder="1" applyAlignment="1">
      <alignment horizontal="right" wrapText="1"/>
    </xf>
    <xf numFmtId="0" fontId="2" fillId="4" borderId="58" xfId="0" applyFont="1" applyFill="1" applyBorder="1"/>
    <xf numFmtId="165" fontId="10" fillId="0" borderId="37" xfId="1" applyNumberFormat="1" applyFont="1" applyFill="1" applyBorder="1" applyAlignment="1">
      <alignment horizontal="right" wrapText="1"/>
    </xf>
    <xf numFmtId="0" fontId="0" fillId="11" borderId="41" xfId="0" applyFill="1" applyBorder="1"/>
    <xf numFmtId="0" fontId="12" fillId="14" borderId="18" xfId="2" applyFont="1" applyFill="1" applyBorder="1" applyAlignment="1">
      <alignment horizontal="right"/>
    </xf>
    <xf numFmtId="165" fontId="2" fillId="11" borderId="45" xfId="0" applyNumberFormat="1" applyFont="1" applyFill="1" applyBorder="1"/>
    <xf numFmtId="0" fontId="10" fillId="15" borderId="1" xfId="4" applyFont="1" applyFill="1" applyBorder="1" applyAlignment="1">
      <alignment wrapText="1"/>
    </xf>
    <xf numFmtId="0" fontId="10" fillId="15" borderId="2" xfId="4" applyFont="1" applyFill="1" applyBorder="1" applyAlignment="1">
      <alignment wrapText="1"/>
    </xf>
    <xf numFmtId="0" fontId="10" fillId="15" borderId="11" xfId="4" applyFont="1" applyFill="1" applyBorder="1" applyAlignment="1">
      <alignment horizontal="right" wrapText="1"/>
    </xf>
    <xf numFmtId="0" fontId="11" fillId="15" borderId="6" xfId="4" applyFont="1" applyFill="1" applyBorder="1"/>
    <xf numFmtId="2" fontId="1" fillId="15" borderId="7" xfId="0" applyNumberFormat="1" applyFont="1" applyFill="1" applyBorder="1"/>
    <xf numFmtId="0" fontId="11" fillId="15" borderId="7" xfId="4" applyFont="1" applyFill="1" applyBorder="1"/>
    <xf numFmtId="0" fontId="12" fillId="15" borderId="7" xfId="2" applyFont="1" applyFill="1" applyBorder="1" applyAlignment="1">
      <alignment horizontal="right"/>
    </xf>
    <xf numFmtId="0" fontId="10" fillId="15" borderId="1" xfId="4" applyFont="1" applyFill="1" applyBorder="1" applyAlignment="1">
      <alignment horizontal="right" wrapText="1"/>
    </xf>
    <xf numFmtId="0" fontId="12" fillId="15" borderId="42" xfId="2" applyFont="1" applyFill="1" applyBorder="1" applyAlignment="1">
      <alignment horizontal="right"/>
    </xf>
    <xf numFmtId="165" fontId="10" fillId="15" borderId="1" xfId="1" applyNumberFormat="1" applyFont="1" applyFill="1" applyBorder="1" applyAlignment="1">
      <alignment horizontal="right" wrapText="1"/>
    </xf>
    <xf numFmtId="165" fontId="10" fillId="15" borderId="7" xfId="1" applyNumberFormat="1" applyFont="1" applyFill="1" applyBorder="1" applyAlignment="1">
      <alignment horizontal="right" wrapText="1"/>
    </xf>
    <xf numFmtId="0" fontId="0" fillId="15" borderId="7" xfId="0" applyFill="1" applyBorder="1"/>
    <xf numFmtId="0" fontId="0" fillId="15" borderId="1" xfId="0" applyFill="1" applyBorder="1"/>
    <xf numFmtId="2" fontId="0" fillId="15" borderId="7" xfId="0" applyNumberFormat="1" applyFill="1" applyBorder="1"/>
    <xf numFmtId="0" fontId="0" fillId="15" borderId="12" xfId="0" applyFill="1" applyBorder="1"/>
    <xf numFmtId="10" fontId="0" fillId="15" borderId="26" xfId="0" applyNumberFormat="1" applyFill="1" applyBorder="1"/>
    <xf numFmtId="10" fontId="0" fillId="15" borderId="7" xfId="0" applyNumberFormat="1" applyFill="1" applyBorder="1"/>
    <xf numFmtId="10" fontId="0" fillId="15" borderId="12" xfId="0" applyNumberFormat="1" applyFill="1" applyBorder="1"/>
    <xf numFmtId="0" fontId="0" fillId="15" borderId="26" xfId="0" applyFill="1" applyBorder="1"/>
    <xf numFmtId="10" fontId="0" fillId="15" borderId="27" xfId="0" applyNumberFormat="1" applyFill="1" applyBorder="1"/>
    <xf numFmtId="0" fontId="10" fillId="15" borderId="4" xfId="4" applyFont="1" applyFill="1" applyBorder="1" applyAlignment="1">
      <alignment horizontal="right" wrapText="1"/>
    </xf>
    <xf numFmtId="0" fontId="12" fillId="16" borderId="7" xfId="2" applyFont="1" applyFill="1" applyBorder="1" applyAlignment="1">
      <alignment horizontal="right"/>
    </xf>
    <xf numFmtId="0" fontId="12" fillId="16" borderId="42" xfId="2" applyFont="1" applyFill="1" applyBorder="1" applyAlignment="1">
      <alignment horizontal="right"/>
    </xf>
    <xf numFmtId="0" fontId="6" fillId="0" borderId="1" xfId="0" applyFont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7" borderId="8" xfId="5" applyFont="1" applyFill="1" applyBorder="1" applyAlignment="1">
      <alignment horizontal="center" vertical="center" wrapText="1"/>
    </xf>
    <xf numFmtId="0" fontId="7" fillId="7" borderId="9" xfId="5" applyFont="1" applyFill="1" applyBorder="1" applyAlignment="1">
      <alignment horizontal="center" vertical="center" wrapText="1"/>
    </xf>
    <xf numFmtId="0" fontId="7" fillId="7" borderId="10" xfId="5" applyFont="1" applyFill="1" applyBorder="1" applyAlignment="1">
      <alignment horizontal="center" vertical="center" wrapText="1"/>
    </xf>
    <xf numFmtId="0" fontId="7" fillId="8" borderId="8" xfId="5" applyFont="1" applyFill="1" applyBorder="1" applyAlignment="1">
      <alignment horizontal="center" vertical="center" wrapText="1"/>
    </xf>
    <xf numFmtId="0" fontId="7" fillId="8" borderId="9" xfId="5" applyFont="1" applyFill="1" applyBorder="1" applyAlignment="1">
      <alignment horizontal="center" vertical="center" wrapText="1"/>
    </xf>
    <xf numFmtId="0" fontId="7" fillId="8" borderId="10" xfId="5" applyFont="1" applyFill="1" applyBorder="1" applyAlignment="1">
      <alignment horizontal="center" vertical="center" wrapText="1"/>
    </xf>
    <xf numFmtId="0" fontId="7" fillId="7" borderId="28" xfId="5" applyFont="1" applyFill="1" applyBorder="1" applyAlignment="1">
      <alignment horizontal="center" vertical="center" wrapText="1"/>
    </xf>
    <xf numFmtId="0" fontId="7" fillId="7" borderId="29" xfId="5" applyFont="1" applyFill="1" applyBorder="1" applyAlignment="1">
      <alignment horizontal="center" vertical="center" wrapText="1"/>
    </xf>
    <xf numFmtId="0" fontId="7" fillId="7" borderId="30" xfId="5" applyFont="1" applyFill="1" applyBorder="1" applyAlignment="1">
      <alignment horizontal="center" vertical="center" wrapText="1"/>
    </xf>
    <xf numFmtId="0" fontId="7" fillId="2" borderId="28" xfId="5" applyFont="1" applyFill="1" applyBorder="1" applyAlignment="1">
      <alignment horizontal="center" vertical="center" wrapText="1"/>
    </xf>
    <xf numFmtId="0" fontId="7" fillId="2" borderId="11" xfId="5" applyFont="1" applyFill="1" applyBorder="1" applyAlignment="1">
      <alignment horizontal="center" vertical="center" wrapText="1"/>
    </xf>
    <xf numFmtId="0" fontId="7" fillId="2" borderId="29" xfId="5" applyFont="1" applyFill="1" applyBorder="1" applyAlignment="1">
      <alignment horizontal="center" vertical="center" wrapText="1"/>
    </xf>
    <xf numFmtId="0" fontId="7" fillId="2" borderId="1" xfId="5" applyFont="1" applyFill="1" applyBorder="1" applyAlignment="1">
      <alignment horizontal="center" vertical="center" wrapText="1"/>
    </xf>
    <xf numFmtId="0" fontId="7" fillId="2" borderId="30" xfId="5" applyFont="1" applyFill="1" applyBorder="1" applyAlignment="1">
      <alignment horizontal="center" vertical="center" wrapText="1"/>
    </xf>
    <xf numFmtId="0" fontId="7" fillId="2" borderId="12" xfId="5" applyFont="1" applyFill="1" applyBorder="1" applyAlignment="1">
      <alignment horizontal="center" vertical="center" wrapText="1"/>
    </xf>
    <xf numFmtId="0" fontId="7" fillId="0" borderId="0" xfId="3" applyFont="1" applyAlignment="1">
      <alignment horizontal="left" wrapText="1"/>
    </xf>
    <xf numFmtId="0" fontId="7" fillId="0" borderId="19" xfId="3" applyFont="1" applyBorder="1" applyAlignment="1">
      <alignment horizontal="left" wrapText="1"/>
    </xf>
    <xf numFmtId="0" fontId="2" fillId="4" borderId="2" xfId="0" applyFont="1" applyFill="1" applyBorder="1" applyAlignment="1">
      <alignment horizontal="center"/>
    </xf>
    <xf numFmtId="0" fontId="2" fillId="4" borderId="57" xfId="0" applyFont="1" applyFill="1" applyBorder="1" applyAlignment="1">
      <alignment horizontal="center"/>
    </xf>
    <xf numFmtId="0" fontId="5" fillId="4" borderId="48" xfId="0" applyFont="1" applyFill="1" applyBorder="1" applyAlignment="1">
      <alignment horizontal="center"/>
    </xf>
    <xf numFmtId="0" fontId="5" fillId="4" borderId="40" xfId="0" applyFont="1" applyFill="1" applyBorder="1" applyAlignment="1">
      <alignment horizontal="center"/>
    </xf>
    <xf numFmtId="0" fontId="5" fillId="4" borderId="49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0" fontId="5" fillId="4" borderId="24" xfId="0" applyFont="1" applyFill="1" applyBorder="1" applyAlignment="1">
      <alignment horizontal="center"/>
    </xf>
    <xf numFmtId="0" fontId="5" fillId="4" borderId="25" xfId="0" applyFont="1" applyFill="1" applyBorder="1" applyAlignment="1">
      <alignment horizontal="center"/>
    </xf>
    <xf numFmtId="0" fontId="7" fillId="3" borderId="11" xfId="2" applyFont="1" applyFill="1" applyBorder="1" applyAlignment="1">
      <alignment horizontal="center"/>
    </xf>
    <xf numFmtId="0" fontId="7" fillId="3" borderId="4" xfId="2" applyFont="1" applyFill="1" applyBorder="1" applyAlignment="1">
      <alignment horizontal="center"/>
    </xf>
    <xf numFmtId="0" fontId="7" fillId="3" borderId="1" xfId="2" applyFont="1" applyFill="1" applyBorder="1" applyAlignment="1">
      <alignment horizontal="center"/>
    </xf>
    <xf numFmtId="0" fontId="7" fillId="3" borderId="2" xfId="2" applyFont="1" applyFill="1" applyBorder="1" applyAlignment="1">
      <alignment horizontal="center"/>
    </xf>
    <xf numFmtId="0" fontId="7" fillId="3" borderId="3" xfId="2" applyFont="1" applyFill="1" applyBorder="1" applyAlignment="1">
      <alignment horizontal="center"/>
    </xf>
    <xf numFmtId="0" fontId="12" fillId="10" borderId="29" xfId="0" applyFont="1" applyFill="1" applyBorder="1" applyAlignment="1">
      <alignment horizontal="center" vertical="center" wrapText="1"/>
    </xf>
    <xf numFmtId="0" fontId="12" fillId="10" borderId="1" xfId="0" applyFont="1" applyFill="1" applyBorder="1" applyAlignment="1">
      <alignment horizontal="center" vertical="center" wrapText="1"/>
    </xf>
    <xf numFmtId="0" fontId="12" fillId="10" borderId="34" xfId="0" applyFont="1" applyFill="1" applyBorder="1" applyAlignment="1">
      <alignment horizontal="center" vertical="center" wrapText="1"/>
    </xf>
    <xf numFmtId="0" fontId="2" fillId="11" borderId="29" xfId="0" applyFont="1" applyFill="1" applyBorder="1" applyAlignment="1">
      <alignment horizontal="center" vertical="center" wrapText="1"/>
    </xf>
    <xf numFmtId="0" fontId="2" fillId="11" borderId="1" xfId="0" applyFont="1" applyFill="1" applyBorder="1" applyAlignment="1">
      <alignment horizontal="center" vertical="center" wrapText="1"/>
    </xf>
    <xf numFmtId="0" fontId="2" fillId="11" borderId="34" xfId="0" applyFont="1" applyFill="1" applyBorder="1" applyAlignment="1">
      <alignment horizontal="center" vertical="center" wrapText="1"/>
    </xf>
    <xf numFmtId="0" fontId="12" fillId="10" borderId="30" xfId="0" applyFont="1" applyFill="1" applyBorder="1" applyAlignment="1">
      <alignment horizontal="center" vertical="center" wrapText="1"/>
    </xf>
    <xf numFmtId="0" fontId="12" fillId="10" borderId="12" xfId="0" applyFont="1" applyFill="1" applyBorder="1" applyAlignment="1">
      <alignment horizontal="center" vertical="center" wrapText="1"/>
    </xf>
    <xf numFmtId="0" fontId="12" fillId="10" borderId="35" xfId="0" applyFont="1" applyFill="1" applyBorder="1" applyAlignment="1">
      <alignment horizontal="center" vertical="center" wrapText="1"/>
    </xf>
    <xf numFmtId="0" fontId="7" fillId="3" borderId="40" xfId="2" applyFont="1" applyFill="1" applyBorder="1" applyAlignment="1">
      <alignment horizontal="center" vertical="center" wrapText="1"/>
    </xf>
    <xf numFmtId="0" fontId="7" fillId="3" borderId="41" xfId="2" applyFont="1" applyFill="1" applyBorder="1" applyAlignment="1">
      <alignment horizontal="center" vertical="center" wrapText="1"/>
    </xf>
    <xf numFmtId="0" fontId="7" fillId="3" borderId="14" xfId="2" applyFont="1" applyFill="1" applyBorder="1" applyAlignment="1">
      <alignment horizontal="center" vertical="center" wrapText="1"/>
    </xf>
    <xf numFmtId="0" fontId="16" fillId="0" borderId="21" xfId="0" applyFont="1" applyBorder="1" applyAlignment="1">
      <alignment horizontal="center" wrapText="1"/>
    </xf>
    <xf numFmtId="0" fontId="15" fillId="4" borderId="23" xfId="0" applyFont="1" applyFill="1" applyBorder="1" applyAlignment="1">
      <alignment horizontal="center" wrapText="1"/>
    </xf>
    <xf numFmtId="0" fontId="15" fillId="4" borderId="24" xfId="0" applyFont="1" applyFill="1" applyBorder="1" applyAlignment="1">
      <alignment horizontal="center"/>
    </xf>
    <xf numFmtId="0" fontId="6" fillId="4" borderId="24" xfId="0" applyFont="1" applyFill="1" applyBorder="1" applyAlignment="1">
      <alignment horizontal="center"/>
    </xf>
    <xf numFmtId="0" fontId="6" fillId="4" borderId="25" xfId="0" applyFont="1" applyFill="1" applyBorder="1" applyAlignment="1">
      <alignment horizontal="center"/>
    </xf>
    <xf numFmtId="0" fontId="7" fillId="3" borderId="28" xfId="2" applyFont="1" applyFill="1" applyBorder="1" applyAlignment="1">
      <alignment horizontal="center" vertical="center"/>
    </xf>
    <xf numFmtId="0" fontId="7" fillId="3" borderId="11" xfId="2" applyFont="1" applyFill="1" applyBorder="1" applyAlignment="1">
      <alignment horizontal="center" vertical="center"/>
    </xf>
    <xf numFmtId="0" fontId="7" fillId="3" borderId="32" xfId="2" applyFont="1" applyFill="1" applyBorder="1" applyAlignment="1">
      <alignment horizontal="center" vertical="center"/>
    </xf>
    <xf numFmtId="0" fontId="7" fillId="3" borderId="49" xfId="2" applyFont="1" applyFill="1" applyBorder="1" applyAlignment="1">
      <alignment horizontal="center" vertical="center"/>
    </xf>
    <xf numFmtId="0" fontId="7" fillId="3" borderId="50" xfId="2" applyFont="1" applyFill="1" applyBorder="1" applyAlignment="1">
      <alignment horizontal="center" vertical="center"/>
    </xf>
    <xf numFmtId="0" fontId="7" fillId="3" borderId="59" xfId="2" applyFont="1" applyFill="1" applyBorder="1" applyAlignment="1">
      <alignment horizontal="center" vertical="center"/>
    </xf>
    <xf numFmtId="0" fontId="5" fillId="5" borderId="8" xfId="0" applyFont="1" applyFill="1" applyBorder="1" applyAlignment="1">
      <alignment horizontal="center"/>
    </xf>
    <xf numFmtId="0" fontId="5" fillId="5" borderId="9" xfId="0" applyFont="1" applyFill="1" applyBorder="1" applyAlignment="1">
      <alignment horizontal="center"/>
    </xf>
    <xf numFmtId="0" fontId="7" fillId="14" borderId="28" xfId="2" applyFont="1" applyFill="1" applyBorder="1" applyAlignment="1">
      <alignment horizontal="center" vertical="center" wrapText="1"/>
    </xf>
    <xf numFmtId="0" fontId="7" fillId="14" borderId="11" xfId="2" applyFont="1" applyFill="1" applyBorder="1" applyAlignment="1">
      <alignment horizontal="center" vertical="center" wrapText="1"/>
    </xf>
    <xf numFmtId="0" fontId="7" fillId="14" borderId="32" xfId="2" applyFont="1" applyFill="1" applyBorder="1" applyAlignment="1">
      <alignment horizontal="center" vertical="center" wrapText="1"/>
    </xf>
    <xf numFmtId="0" fontId="7" fillId="3" borderId="29" xfId="2" applyFont="1" applyFill="1" applyBorder="1" applyAlignment="1">
      <alignment horizontal="center" vertical="center" wrapText="1"/>
    </xf>
    <xf numFmtId="0" fontId="7" fillId="3" borderId="1" xfId="2" applyFont="1" applyFill="1" applyBorder="1" applyAlignment="1">
      <alignment horizontal="center" vertical="center" wrapText="1"/>
    </xf>
    <xf numFmtId="0" fontId="7" fillId="3" borderId="37" xfId="2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center"/>
    </xf>
    <xf numFmtId="0" fontId="7" fillId="3" borderId="5" xfId="2" applyFont="1" applyFill="1" applyBorder="1" applyAlignment="1">
      <alignment horizontal="center"/>
    </xf>
    <xf numFmtId="0" fontId="7" fillId="3" borderId="53" xfId="2" applyFont="1" applyFill="1" applyBorder="1" applyAlignment="1">
      <alignment horizontal="center"/>
    </xf>
    <xf numFmtId="0" fontId="7" fillId="3" borderId="54" xfId="2" applyFont="1" applyFill="1" applyBorder="1" applyAlignment="1">
      <alignment horizontal="center"/>
    </xf>
    <xf numFmtId="0" fontId="16" fillId="0" borderId="21" xfId="0" applyFont="1" applyBorder="1" applyAlignment="1">
      <alignment horizontal="center"/>
    </xf>
    <xf numFmtId="0" fontId="7" fillId="3" borderId="31" xfId="2" applyFont="1" applyFill="1" applyBorder="1" applyAlignment="1">
      <alignment horizontal="center" vertical="center"/>
    </xf>
    <xf numFmtId="0" fontId="7" fillId="3" borderId="2" xfId="2" applyFont="1" applyFill="1" applyBorder="1" applyAlignment="1">
      <alignment horizontal="center" vertical="center"/>
    </xf>
    <xf numFmtId="0" fontId="7" fillId="3" borderId="33" xfId="2" applyFont="1" applyFill="1" applyBorder="1" applyAlignment="1">
      <alignment horizontal="center" vertical="center"/>
    </xf>
    <xf numFmtId="0" fontId="5" fillId="13" borderId="9" xfId="0" applyFont="1" applyFill="1" applyBorder="1" applyAlignment="1">
      <alignment horizontal="center"/>
    </xf>
    <xf numFmtId="0" fontId="7" fillId="3" borderId="31" xfId="2" applyFont="1" applyFill="1" applyBorder="1" applyAlignment="1">
      <alignment horizontal="center"/>
    </xf>
    <xf numFmtId="0" fontId="7" fillId="3" borderId="9" xfId="2" applyFont="1" applyFill="1" applyBorder="1" applyAlignment="1">
      <alignment horizontal="center"/>
    </xf>
    <xf numFmtId="0" fontId="7" fillId="3" borderId="55" xfId="2" applyFont="1" applyFill="1" applyBorder="1" applyAlignment="1">
      <alignment horizontal="center"/>
    </xf>
    <xf numFmtId="0" fontId="7" fillId="3" borderId="8" xfId="2" applyFont="1" applyFill="1" applyBorder="1" applyAlignment="1">
      <alignment horizontal="center"/>
    </xf>
    <xf numFmtId="0" fontId="5" fillId="5" borderId="23" xfId="0" applyFont="1" applyFill="1" applyBorder="1" applyAlignment="1">
      <alignment horizontal="center"/>
    </xf>
    <xf numFmtId="0" fontId="5" fillId="5" borderId="24" xfId="0" applyFont="1" applyFill="1" applyBorder="1" applyAlignment="1">
      <alignment horizontal="center"/>
    </xf>
    <xf numFmtId="0" fontId="7" fillId="3" borderId="57" xfId="2" applyFont="1" applyFill="1" applyBorder="1" applyAlignment="1">
      <alignment horizontal="center"/>
    </xf>
    <xf numFmtId="0" fontId="5" fillId="13" borderId="8" xfId="0" applyFont="1" applyFill="1" applyBorder="1" applyAlignment="1">
      <alignment horizontal="center"/>
    </xf>
    <xf numFmtId="0" fontId="7" fillId="3" borderId="56" xfId="2" applyFont="1" applyFill="1" applyBorder="1" applyAlignment="1">
      <alignment horizontal="center"/>
    </xf>
    <xf numFmtId="0" fontId="5" fillId="13" borderId="10" xfId="0" applyFont="1" applyFill="1" applyBorder="1" applyAlignment="1">
      <alignment horizontal="center"/>
    </xf>
  </cellXfs>
  <cellStyles count="7">
    <cellStyle name="Comma" xfId="1" builtinId="3"/>
    <cellStyle name="Normal" xfId="0" builtinId="0"/>
    <cellStyle name="Normal 3" xfId="6" xr:uid="{A6650499-7DB3-4149-B1E9-59EE27E7D05E}"/>
    <cellStyle name="Normal_Constituencies" xfId="5" xr:uid="{00000000-0005-0000-0000-000002000000}"/>
    <cellStyle name="Normal_NPE2024_Results_WardRegSeats" xfId="3" xr:uid="{00000000-0005-0000-0000-000003000000}"/>
    <cellStyle name="Normal_Sheet1" xfId="4" xr:uid="{00000000-0005-0000-0000-000004000000}"/>
    <cellStyle name="Normal_Sheet2" xfId="2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12700</xdr:colOff>
      <xdr:row>64</xdr:row>
      <xdr:rowOff>62348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23879C-50D1-7BB9-0F5D-BE67544BA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48200" cy="1225434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1:H44"/>
  <sheetViews>
    <sheetView topLeftCell="A2" workbookViewId="0">
      <selection activeCell="J11" sqref="J11"/>
    </sheetView>
  </sheetViews>
  <sheetFormatPr baseColWidth="10" defaultColWidth="8.83203125" defaultRowHeight="15" x14ac:dyDescent="0.2"/>
  <cols>
    <col min="1" max="1" width="14.1640625" bestFit="1" customWidth="1"/>
    <col min="2" max="2" width="15.1640625" bestFit="1" customWidth="1"/>
    <col min="3" max="3" width="15.33203125" bestFit="1" customWidth="1"/>
    <col min="4" max="4" width="11.33203125" bestFit="1" customWidth="1"/>
    <col min="5" max="5" width="22" bestFit="1" customWidth="1"/>
    <col min="6" max="6" width="93.83203125" bestFit="1" customWidth="1"/>
    <col min="7" max="7" width="24.6640625" bestFit="1" customWidth="1"/>
    <col min="8" max="8" width="19.6640625" customWidth="1"/>
  </cols>
  <sheetData>
    <row r="1" spans="1:8" x14ac:dyDescent="0.2">
      <c r="A1" s="184" t="s">
        <v>120</v>
      </c>
      <c r="B1" s="184"/>
      <c r="C1" s="184"/>
      <c r="D1" s="184"/>
      <c r="E1" s="184"/>
      <c r="F1" s="184"/>
      <c r="G1" s="184"/>
      <c r="H1" s="184"/>
    </row>
    <row r="2" spans="1:8" ht="30" customHeight="1" thickBot="1" x14ac:dyDescent="0.25">
      <c r="A2" s="23" t="s">
        <v>64</v>
      </c>
      <c r="B2" s="23" t="s">
        <v>67</v>
      </c>
      <c r="C2" s="23" t="s">
        <v>68</v>
      </c>
      <c r="D2" s="23" t="s">
        <v>69</v>
      </c>
      <c r="E2" s="23" t="s">
        <v>70</v>
      </c>
      <c r="F2" s="23" t="s">
        <v>71</v>
      </c>
      <c r="G2" s="23" t="s">
        <v>119</v>
      </c>
      <c r="H2" s="23" t="s">
        <v>118</v>
      </c>
    </row>
    <row r="3" spans="1:8" ht="15" customHeight="1" x14ac:dyDescent="0.2">
      <c r="A3" s="63" t="s">
        <v>0</v>
      </c>
      <c r="B3" s="64" t="s">
        <v>1</v>
      </c>
      <c r="C3" s="65">
        <v>1</v>
      </c>
      <c r="D3" s="66">
        <v>601715</v>
      </c>
      <c r="E3" s="65">
        <v>554472</v>
      </c>
      <c r="F3" s="64" t="s">
        <v>72</v>
      </c>
      <c r="G3" s="67">
        <f>D3-E3</f>
        <v>47243</v>
      </c>
      <c r="H3" s="68">
        <f>G3/E3</f>
        <v>8.5203581064508219E-2</v>
      </c>
    </row>
    <row r="4" spans="1:8" ht="15" customHeight="1" x14ac:dyDescent="0.2">
      <c r="A4" s="69" t="s">
        <v>0</v>
      </c>
      <c r="B4" s="3" t="s">
        <v>2</v>
      </c>
      <c r="C4" s="4">
        <v>2</v>
      </c>
      <c r="D4" s="1">
        <v>658716</v>
      </c>
      <c r="E4" s="4">
        <v>693090</v>
      </c>
      <c r="F4" s="3" t="s">
        <v>73</v>
      </c>
      <c r="G4" s="21">
        <f>E4-D4</f>
        <v>34374</v>
      </c>
      <c r="H4" s="70">
        <f t="shared" ref="H4:H43" si="0">G4/E4</f>
        <v>4.9595290654893306E-2</v>
      </c>
    </row>
    <row r="5" spans="1:8" ht="15" customHeight="1" x14ac:dyDescent="0.2">
      <c r="A5" s="69" t="s">
        <v>0</v>
      </c>
      <c r="B5" s="3" t="s">
        <v>3</v>
      </c>
      <c r="C5" s="4">
        <v>3</v>
      </c>
      <c r="D5" s="1">
        <v>524552</v>
      </c>
      <c r="E5" s="4">
        <v>554472</v>
      </c>
      <c r="F5" s="3" t="s">
        <v>74</v>
      </c>
      <c r="G5" s="21">
        <f>E5-D5</f>
        <v>29920</v>
      </c>
      <c r="H5" s="70">
        <f t="shared" si="0"/>
        <v>5.3961246014226145E-2</v>
      </c>
    </row>
    <row r="6" spans="1:8" ht="15" customHeight="1" x14ac:dyDescent="0.2">
      <c r="A6" s="69" t="s">
        <v>0</v>
      </c>
      <c r="B6" s="3" t="s">
        <v>4</v>
      </c>
      <c r="C6" s="4">
        <v>4</v>
      </c>
      <c r="D6" s="1">
        <v>840974</v>
      </c>
      <c r="E6" s="4">
        <v>831708</v>
      </c>
      <c r="F6" s="3" t="s">
        <v>75</v>
      </c>
      <c r="G6" s="21">
        <f>D6-E6</f>
        <v>9266</v>
      </c>
      <c r="H6" s="70">
        <f t="shared" si="0"/>
        <v>1.1140929268445175E-2</v>
      </c>
    </row>
    <row r="7" spans="1:8" ht="15" customHeight="1" thickBot="1" x14ac:dyDescent="0.25">
      <c r="A7" s="71" t="s">
        <v>0</v>
      </c>
      <c r="B7" s="72" t="s">
        <v>5</v>
      </c>
      <c r="C7" s="73">
        <v>5</v>
      </c>
      <c r="D7" s="74">
        <v>813363</v>
      </c>
      <c r="E7" s="73">
        <v>831708</v>
      </c>
      <c r="F7" s="72" t="s">
        <v>76</v>
      </c>
      <c r="G7" s="75">
        <f>E7-D7</f>
        <v>18345</v>
      </c>
      <c r="H7" s="76">
        <f t="shared" si="0"/>
        <v>2.2057020011831074E-2</v>
      </c>
    </row>
    <row r="8" spans="1:8" ht="15" customHeight="1" x14ac:dyDescent="0.2">
      <c r="A8" s="63" t="s">
        <v>25</v>
      </c>
      <c r="B8" s="64" t="s">
        <v>6</v>
      </c>
      <c r="C8" s="65">
        <v>6</v>
      </c>
      <c r="D8" s="66">
        <v>764169</v>
      </c>
      <c r="E8" s="65">
        <v>693090</v>
      </c>
      <c r="F8" s="64" t="s">
        <v>77</v>
      </c>
      <c r="G8" s="67">
        <f>D8-E8</f>
        <v>71079</v>
      </c>
      <c r="H8" s="68">
        <f t="shared" si="0"/>
        <v>0.10255378089425615</v>
      </c>
    </row>
    <row r="9" spans="1:8" ht="15" customHeight="1" thickBot="1" x14ac:dyDescent="0.25">
      <c r="A9" s="71" t="s">
        <v>25</v>
      </c>
      <c r="B9" s="72" t="s">
        <v>7</v>
      </c>
      <c r="C9" s="73">
        <v>7</v>
      </c>
      <c r="D9" s="74">
        <v>692758</v>
      </c>
      <c r="E9" s="73">
        <v>693090</v>
      </c>
      <c r="F9" s="72" t="s">
        <v>78</v>
      </c>
      <c r="G9" s="75">
        <f>E9-D9</f>
        <v>332</v>
      </c>
      <c r="H9" s="76">
        <f t="shared" si="0"/>
        <v>4.7901426943109841E-4</v>
      </c>
    </row>
    <row r="10" spans="1:8" ht="15" customHeight="1" x14ac:dyDescent="0.2">
      <c r="A10" s="63" t="s">
        <v>36</v>
      </c>
      <c r="B10" s="64" t="s">
        <v>79</v>
      </c>
      <c r="C10" s="65">
        <v>8</v>
      </c>
      <c r="D10" s="66">
        <v>906815</v>
      </c>
      <c r="E10" s="65">
        <v>831708</v>
      </c>
      <c r="F10" s="64" t="s">
        <v>80</v>
      </c>
      <c r="G10" s="67">
        <f>D10-E10</f>
        <v>75107</v>
      </c>
      <c r="H10" s="68">
        <f t="shared" si="0"/>
        <v>9.0304529955224672E-2</v>
      </c>
    </row>
    <row r="11" spans="1:8" ht="15" customHeight="1" x14ac:dyDescent="0.2">
      <c r="A11" s="69" t="s">
        <v>36</v>
      </c>
      <c r="B11" s="3" t="s">
        <v>8</v>
      </c>
      <c r="C11" s="4">
        <v>9</v>
      </c>
      <c r="D11" s="1">
        <v>835495</v>
      </c>
      <c r="E11" s="4">
        <v>831708</v>
      </c>
      <c r="F11" s="3" t="s">
        <v>81</v>
      </c>
      <c r="G11" s="21">
        <f>D11-E11</f>
        <v>3787</v>
      </c>
      <c r="H11" s="70">
        <f t="shared" si="0"/>
        <v>4.5532807187137793E-3</v>
      </c>
    </row>
    <row r="12" spans="1:8" ht="15" customHeight="1" x14ac:dyDescent="0.2">
      <c r="A12" s="69" t="s">
        <v>36</v>
      </c>
      <c r="B12" s="3" t="s">
        <v>9</v>
      </c>
      <c r="C12" s="4">
        <v>10</v>
      </c>
      <c r="D12" s="1">
        <v>831485</v>
      </c>
      <c r="E12" s="4">
        <v>831708</v>
      </c>
      <c r="F12" s="3" t="s">
        <v>82</v>
      </c>
      <c r="G12" s="21">
        <f t="shared" ref="G12:G17" si="1">E12-D12</f>
        <v>223</v>
      </c>
      <c r="H12" s="70">
        <f t="shared" si="0"/>
        <v>2.6812294699582066E-4</v>
      </c>
    </row>
    <row r="13" spans="1:8" ht="15" customHeight="1" x14ac:dyDescent="0.2">
      <c r="A13" s="69" t="s">
        <v>36</v>
      </c>
      <c r="B13" s="3" t="s">
        <v>10</v>
      </c>
      <c r="C13" s="4">
        <v>11</v>
      </c>
      <c r="D13" s="1">
        <v>830011</v>
      </c>
      <c r="E13" s="4">
        <v>831708</v>
      </c>
      <c r="F13" s="3" t="s">
        <v>83</v>
      </c>
      <c r="G13" s="21">
        <f t="shared" si="1"/>
        <v>1697</v>
      </c>
      <c r="H13" s="70">
        <f t="shared" si="0"/>
        <v>2.0403795562865812E-3</v>
      </c>
    </row>
    <row r="14" spans="1:8" ht="15" customHeight="1" x14ac:dyDescent="0.2">
      <c r="A14" s="69" t="s">
        <v>36</v>
      </c>
      <c r="B14" s="3" t="s">
        <v>11</v>
      </c>
      <c r="C14" s="4">
        <v>12</v>
      </c>
      <c r="D14" s="1">
        <v>831483</v>
      </c>
      <c r="E14" s="4">
        <v>831708</v>
      </c>
      <c r="F14" s="3" t="s">
        <v>84</v>
      </c>
      <c r="G14" s="21">
        <f t="shared" si="1"/>
        <v>225</v>
      </c>
      <c r="H14" s="70">
        <f t="shared" si="0"/>
        <v>2.705276371034065E-4</v>
      </c>
    </row>
    <row r="15" spans="1:8" ht="15" customHeight="1" x14ac:dyDescent="0.2">
      <c r="A15" s="69" t="s">
        <v>36</v>
      </c>
      <c r="B15" s="3" t="s">
        <v>12</v>
      </c>
      <c r="C15" s="4">
        <v>13</v>
      </c>
      <c r="D15" s="1">
        <v>687287</v>
      </c>
      <c r="E15" s="4">
        <v>693090</v>
      </c>
      <c r="F15" s="3" t="s">
        <v>85</v>
      </c>
      <c r="G15" s="21">
        <f t="shared" si="1"/>
        <v>5803</v>
      </c>
      <c r="H15" s="70">
        <f t="shared" si="0"/>
        <v>8.3726500165923617E-3</v>
      </c>
    </row>
    <row r="16" spans="1:8" ht="15" customHeight="1" x14ac:dyDescent="0.2">
      <c r="A16" s="69" t="s">
        <v>36</v>
      </c>
      <c r="B16" s="3" t="s">
        <v>13</v>
      </c>
      <c r="C16" s="4">
        <v>14</v>
      </c>
      <c r="D16" s="1">
        <v>812088</v>
      </c>
      <c r="E16" s="4">
        <v>831708</v>
      </c>
      <c r="F16" s="3" t="s">
        <v>86</v>
      </c>
      <c r="G16" s="21">
        <f t="shared" si="1"/>
        <v>19620</v>
      </c>
      <c r="H16" s="70">
        <f t="shared" si="0"/>
        <v>2.3590009955417046E-2</v>
      </c>
    </row>
    <row r="17" spans="1:8" ht="15" customHeight="1" thickBot="1" x14ac:dyDescent="0.25">
      <c r="A17" s="71" t="s">
        <v>36</v>
      </c>
      <c r="B17" s="72" t="s">
        <v>14</v>
      </c>
      <c r="C17" s="73">
        <v>15</v>
      </c>
      <c r="D17" s="74">
        <v>807314</v>
      </c>
      <c r="E17" s="73">
        <v>831708</v>
      </c>
      <c r="F17" s="72" t="s">
        <v>87</v>
      </c>
      <c r="G17" s="75">
        <f t="shared" si="1"/>
        <v>24394</v>
      </c>
      <c r="H17" s="76">
        <f t="shared" si="0"/>
        <v>2.9330005242224434E-2</v>
      </c>
    </row>
    <row r="18" spans="1:8" ht="15" customHeight="1" x14ac:dyDescent="0.2">
      <c r="A18" s="63" t="s">
        <v>43</v>
      </c>
      <c r="B18" s="64" t="s">
        <v>15</v>
      </c>
      <c r="C18" s="65">
        <v>16</v>
      </c>
      <c r="D18" s="66">
        <v>573693</v>
      </c>
      <c r="E18" s="65">
        <v>554472</v>
      </c>
      <c r="F18" s="64" t="s">
        <v>88</v>
      </c>
      <c r="G18" s="67">
        <f>D18-E18</f>
        <v>19221</v>
      </c>
      <c r="H18" s="68">
        <f t="shared" si="0"/>
        <v>3.4665411418430506E-2</v>
      </c>
    </row>
    <row r="19" spans="1:8" ht="15" customHeight="1" x14ac:dyDescent="0.2">
      <c r="A19" s="69" t="s">
        <v>43</v>
      </c>
      <c r="B19" s="3" t="s">
        <v>16</v>
      </c>
      <c r="C19" s="4">
        <v>17</v>
      </c>
      <c r="D19" s="1">
        <v>706023</v>
      </c>
      <c r="E19" s="4">
        <v>693090</v>
      </c>
      <c r="F19" s="3" t="s">
        <v>89</v>
      </c>
      <c r="G19" s="21">
        <f>D19-E19</f>
        <v>12933</v>
      </c>
      <c r="H19" s="70">
        <f t="shared" si="0"/>
        <v>1.8659914296844566E-2</v>
      </c>
    </row>
    <row r="20" spans="1:8" ht="15" customHeight="1" x14ac:dyDescent="0.2">
      <c r="A20" s="69" t="s">
        <v>43</v>
      </c>
      <c r="B20" s="3" t="s">
        <v>17</v>
      </c>
      <c r="C20" s="4">
        <v>18</v>
      </c>
      <c r="D20" s="1">
        <v>710107</v>
      </c>
      <c r="E20" s="4">
        <v>693090</v>
      </c>
      <c r="F20" s="3" t="s">
        <v>90</v>
      </c>
      <c r="G20" s="21">
        <f>D20-E20</f>
        <v>17017</v>
      </c>
      <c r="H20" s="70">
        <f t="shared" si="0"/>
        <v>2.4552366936472898E-2</v>
      </c>
    </row>
    <row r="21" spans="1:8" ht="15" customHeight="1" x14ac:dyDescent="0.2">
      <c r="A21" s="69" t="s">
        <v>43</v>
      </c>
      <c r="B21" s="3" t="s">
        <v>18</v>
      </c>
      <c r="C21" s="4">
        <v>19</v>
      </c>
      <c r="D21" s="1">
        <v>534325</v>
      </c>
      <c r="E21" s="4">
        <v>554472</v>
      </c>
      <c r="F21" s="3" t="s">
        <v>91</v>
      </c>
      <c r="G21" s="21">
        <f>E21-D21</f>
        <v>20147</v>
      </c>
      <c r="H21" s="70">
        <f t="shared" si="0"/>
        <v>3.6335468698148868E-2</v>
      </c>
    </row>
    <row r="22" spans="1:8" ht="15" customHeight="1" x14ac:dyDescent="0.2">
      <c r="A22" s="69" t="s">
        <v>43</v>
      </c>
      <c r="B22" s="3" t="s">
        <v>19</v>
      </c>
      <c r="C22" s="4">
        <v>20</v>
      </c>
      <c r="D22" s="1">
        <v>561322</v>
      </c>
      <c r="E22" s="4">
        <v>554472</v>
      </c>
      <c r="F22" s="3" t="s">
        <v>92</v>
      </c>
      <c r="G22" s="21">
        <f>D22-E22</f>
        <v>6850</v>
      </c>
      <c r="H22" s="70">
        <f t="shared" si="0"/>
        <v>1.235409542772223E-2</v>
      </c>
    </row>
    <row r="23" spans="1:8" ht="15" customHeight="1" x14ac:dyDescent="0.2">
      <c r="A23" s="69" t="s">
        <v>43</v>
      </c>
      <c r="B23" s="3" t="s">
        <v>20</v>
      </c>
      <c r="C23" s="4">
        <v>21</v>
      </c>
      <c r="D23" s="1">
        <v>534415</v>
      </c>
      <c r="E23" s="4">
        <v>554472</v>
      </c>
      <c r="F23" s="3" t="s">
        <v>93</v>
      </c>
      <c r="G23" s="21">
        <f>E23-D23</f>
        <v>20057</v>
      </c>
      <c r="H23" s="70">
        <f t="shared" si="0"/>
        <v>3.6173152115886828E-2</v>
      </c>
    </row>
    <row r="24" spans="1:8" ht="15" customHeight="1" x14ac:dyDescent="0.2">
      <c r="A24" s="69" t="s">
        <v>43</v>
      </c>
      <c r="B24" s="3" t="s">
        <v>21</v>
      </c>
      <c r="C24" s="4">
        <v>22</v>
      </c>
      <c r="D24" s="1">
        <v>585032</v>
      </c>
      <c r="E24" s="4">
        <v>554472</v>
      </c>
      <c r="F24" s="3" t="s">
        <v>94</v>
      </c>
      <c r="G24" s="21">
        <f>D24-E24</f>
        <v>30560</v>
      </c>
      <c r="H24" s="70">
        <f t="shared" si="0"/>
        <v>5.5115497265867348E-2</v>
      </c>
    </row>
    <row r="25" spans="1:8" ht="15" customHeight="1" x14ac:dyDescent="0.2">
      <c r="A25" s="69" t="s">
        <v>43</v>
      </c>
      <c r="B25" s="3" t="s">
        <v>22</v>
      </c>
      <c r="C25" s="4">
        <v>23</v>
      </c>
      <c r="D25" s="1">
        <v>511399</v>
      </c>
      <c r="E25" s="4">
        <v>554472</v>
      </c>
      <c r="F25" s="3" t="s">
        <v>95</v>
      </c>
      <c r="G25" s="21">
        <f>E25-D25</f>
        <v>43073</v>
      </c>
      <c r="H25" s="70">
        <f t="shared" si="0"/>
        <v>7.7682912753033517E-2</v>
      </c>
    </row>
    <row r="26" spans="1:8" ht="15" customHeight="1" x14ac:dyDescent="0.2">
      <c r="A26" s="69" t="s">
        <v>43</v>
      </c>
      <c r="B26" s="3" t="s">
        <v>23</v>
      </c>
      <c r="C26" s="4">
        <v>24</v>
      </c>
      <c r="D26" s="1">
        <v>575372</v>
      </c>
      <c r="E26" s="4">
        <v>554472</v>
      </c>
      <c r="F26" s="3" t="s">
        <v>96</v>
      </c>
      <c r="G26" s="21">
        <f>D26-E26</f>
        <v>20900</v>
      </c>
      <c r="H26" s="70">
        <f t="shared" si="0"/>
        <v>3.7693517436407968E-2</v>
      </c>
    </row>
    <row r="27" spans="1:8" ht="15" customHeight="1" thickBot="1" x14ac:dyDescent="0.25">
      <c r="A27" s="71" t="s">
        <v>43</v>
      </c>
      <c r="B27" s="72" t="s">
        <v>24</v>
      </c>
      <c r="C27" s="73">
        <v>25</v>
      </c>
      <c r="D27" s="74">
        <v>446561</v>
      </c>
      <c r="E27" s="73">
        <v>415854</v>
      </c>
      <c r="F27" s="72" t="s">
        <v>97</v>
      </c>
      <c r="G27" s="75">
        <f>D27-E27</f>
        <v>30707</v>
      </c>
      <c r="H27" s="76">
        <f t="shared" si="0"/>
        <v>7.3840819133638241E-2</v>
      </c>
    </row>
    <row r="28" spans="1:8" ht="15" customHeight="1" x14ac:dyDescent="0.2">
      <c r="A28" s="63" t="s">
        <v>45</v>
      </c>
      <c r="B28" s="64" t="s">
        <v>26</v>
      </c>
      <c r="C28" s="65">
        <v>26</v>
      </c>
      <c r="D28" s="66">
        <v>672823</v>
      </c>
      <c r="E28" s="65">
        <v>693090</v>
      </c>
      <c r="F28" s="64" t="s">
        <v>98</v>
      </c>
      <c r="G28" s="67">
        <f>E28-D28</f>
        <v>20267</v>
      </c>
      <c r="H28" s="68">
        <f t="shared" si="0"/>
        <v>2.9241512646265275E-2</v>
      </c>
    </row>
    <row r="29" spans="1:8" ht="15" customHeight="1" x14ac:dyDescent="0.2">
      <c r="A29" s="69" t="s">
        <v>45</v>
      </c>
      <c r="B29" s="3" t="s">
        <v>27</v>
      </c>
      <c r="C29" s="4">
        <v>27</v>
      </c>
      <c r="D29" s="1">
        <v>510627</v>
      </c>
      <c r="E29" s="4">
        <v>554472</v>
      </c>
      <c r="F29" s="3" t="s">
        <v>99</v>
      </c>
      <c r="G29" s="21">
        <f>E29-D29</f>
        <v>43845</v>
      </c>
      <c r="H29" s="70">
        <f t="shared" si="0"/>
        <v>7.9075228325325722E-2</v>
      </c>
    </row>
    <row r="30" spans="1:8" ht="15" customHeight="1" thickBot="1" x14ac:dyDescent="0.25">
      <c r="A30" s="71" t="s">
        <v>45</v>
      </c>
      <c r="B30" s="72" t="s">
        <v>28</v>
      </c>
      <c r="C30" s="73">
        <v>28</v>
      </c>
      <c r="D30" s="74">
        <v>841620</v>
      </c>
      <c r="E30" s="73">
        <v>831708</v>
      </c>
      <c r="F30" s="72" t="s">
        <v>100</v>
      </c>
      <c r="G30" s="75">
        <f>D30-E30</f>
        <v>9912</v>
      </c>
      <c r="H30" s="76">
        <f t="shared" si="0"/>
        <v>1.1917644173195401E-2</v>
      </c>
    </row>
    <row r="31" spans="1:8" ht="15" customHeight="1" thickBot="1" x14ac:dyDescent="0.25">
      <c r="A31" s="77" t="s">
        <v>47</v>
      </c>
      <c r="B31" s="78" t="s">
        <v>29</v>
      </c>
      <c r="C31" s="79">
        <v>29</v>
      </c>
      <c r="D31" s="80">
        <v>656826</v>
      </c>
      <c r="E31" s="79">
        <v>693090</v>
      </c>
      <c r="F31" s="78" t="s">
        <v>101</v>
      </c>
      <c r="G31" s="81">
        <f>E31-D31</f>
        <v>36264</v>
      </c>
      <c r="H31" s="82">
        <f t="shared" si="0"/>
        <v>5.2322209236895643E-2</v>
      </c>
    </row>
    <row r="32" spans="1:8" ht="15" customHeight="1" x14ac:dyDescent="0.2">
      <c r="A32" s="63" t="s">
        <v>44</v>
      </c>
      <c r="B32" s="64" t="s">
        <v>30</v>
      </c>
      <c r="C32" s="65">
        <v>30</v>
      </c>
      <c r="D32" s="66">
        <v>688891</v>
      </c>
      <c r="E32" s="65">
        <v>693090</v>
      </c>
      <c r="F32" s="64" t="s">
        <v>102</v>
      </c>
      <c r="G32" s="67">
        <f>E32-D32</f>
        <v>4199</v>
      </c>
      <c r="H32" s="68">
        <f t="shared" si="0"/>
        <v>6.0583762570517539E-3</v>
      </c>
    </row>
    <row r="33" spans="1:8" ht="15" customHeight="1" x14ac:dyDescent="0.2">
      <c r="A33" s="69" t="s">
        <v>44</v>
      </c>
      <c r="B33" s="3" t="s">
        <v>31</v>
      </c>
      <c r="C33" s="4">
        <v>31</v>
      </c>
      <c r="D33" s="1">
        <v>683771</v>
      </c>
      <c r="E33" s="4">
        <v>693090</v>
      </c>
      <c r="F33" s="3" t="s">
        <v>103</v>
      </c>
      <c r="G33" s="21">
        <f>E33-D33</f>
        <v>9319</v>
      </c>
      <c r="H33" s="70">
        <f t="shared" si="0"/>
        <v>1.344558426755544E-2</v>
      </c>
    </row>
    <row r="34" spans="1:8" ht="15" customHeight="1" x14ac:dyDescent="0.2">
      <c r="A34" s="69" t="s">
        <v>44</v>
      </c>
      <c r="B34" s="3" t="s">
        <v>32</v>
      </c>
      <c r="C34" s="4">
        <v>32</v>
      </c>
      <c r="D34" s="1">
        <v>710137</v>
      </c>
      <c r="E34" s="4">
        <v>693090</v>
      </c>
      <c r="F34" s="3" t="s">
        <v>104</v>
      </c>
      <c r="G34" s="21">
        <f>D34-E34</f>
        <v>17047</v>
      </c>
      <c r="H34" s="70">
        <f t="shared" si="0"/>
        <v>2.4595651358409441E-2</v>
      </c>
    </row>
    <row r="35" spans="1:8" ht="15" customHeight="1" thickBot="1" x14ac:dyDescent="0.25">
      <c r="A35" s="71" t="s">
        <v>44</v>
      </c>
      <c r="B35" s="72" t="s">
        <v>33</v>
      </c>
      <c r="C35" s="73">
        <v>33</v>
      </c>
      <c r="D35" s="74">
        <v>696858</v>
      </c>
      <c r="E35" s="73">
        <v>693090</v>
      </c>
      <c r="F35" s="72" t="s">
        <v>105</v>
      </c>
      <c r="G35" s="75">
        <f>D35-E35</f>
        <v>3768</v>
      </c>
      <c r="H35" s="76">
        <f t="shared" si="0"/>
        <v>5.4365233952300565E-3</v>
      </c>
    </row>
    <row r="36" spans="1:8" ht="15" customHeight="1" x14ac:dyDescent="0.2">
      <c r="A36" s="63" t="s">
        <v>46</v>
      </c>
      <c r="B36" s="64" t="s">
        <v>34</v>
      </c>
      <c r="C36" s="65">
        <v>34</v>
      </c>
      <c r="D36" s="66">
        <v>636739</v>
      </c>
      <c r="E36" s="65">
        <v>693090</v>
      </c>
      <c r="F36" s="64" t="s">
        <v>106</v>
      </c>
      <c r="G36" s="67">
        <f>E36-D36</f>
        <v>56351</v>
      </c>
      <c r="H36" s="68">
        <f t="shared" si="0"/>
        <v>8.130401535154165E-2</v>
      </c>
    </row>
    <row r="37" spans="1:8" ht="15" customHeight="1" x14ac:dyDescent="0.2">
      <c r="A37" s="69" t="s">
        <v>46</v>
      </c>
      <c r="B37" s="3" t="s">
        <v>35</v>
      </c>
      <c r="C37" s="4">
        <v>35</v>
      </c>
      <c r="D37" s="1">
        <v>707907</v>
      </c>
      <c r="E37" s="4">
        <v>693090</v>
      </c>
      <c r="F37" s="3" t="s">
        <v>107</v>
      </c>
      <c r="G37" s="21">
        <f t="shared" ref="G37:G42" si="2">D37-E37</f>
        <v>14817</v>
      </c>
      <c r="H37" s="70">
        <f t="shared" si="0"/>
        <v>2.1378175994459594E-2</v>
      </c>
    </row>
    <row r="38" spans="1:8" ht="15" customHeight="1" thickBot="1" x14ac:dyDescent="0.25">
      <c r="A38" s="71" t="s">
        <v>46</v>
      </c>
      <c r="B38" s="72" t="s">
        <v>37</v>
      </c>
      <c r="C38" s="73">
        <v>36</v>
      </c>
      <c r="D38" s="74">
        <v>423930</v>
      </c>
      <c r="E38" s="73">
        <v>415854</v>
      </c>
      <c r="F38" s="72" t="s">
        <v>108</v>
      </c>
      <c r="G38" s="75">
        <f t="shared" si="2"/>
        <v>8076</v>
      </c>
      <c r="H38" s="76">
        <f t="shared" si="0"/>
        <v>1.9420277308863206E-2</v>
      </c>
    </row>
    <row r="39" spans="1:8" ht="15" customHeight="1" x14ac:dyDescent="0.2">
      <c r="A39" s="58" t="s">
        <v>48</v>
      </c>
      <c r="B39" s="58" t="s">
        <v>38</v>
      </c>
      <c r="C39" s="59">
        <v>37</v>
      </c>
      <c r="D39" s="60">
        <v>705821</v>
      </c>
      <c r="E39" s="59">
        <v>693090</v>
      </c>
      <c r="F39" s="58" t="s">
        <v>109</v>
      </c>
      <c r="G39" s="61">
        <f t="shared" si="2"/>
        <v>12731</v>
      </c>
      <c r="H39" s="62">
        <f t="shared" si="0"/>
        <v>1.8368465855805163E-2</v>
      </c>
    </row>
    <row r="40" spans="1:8" ht="15" customHeight="1" x14ac:dyDescent="0.2">
      <c r="A40" s="3" t="s">
        <v>48</v>
      </c>
      <c r="B40" s="3" t="s">
        <v>39</v>
      </c>
      <c r="C40" s="4">
        <v>38</v>
      </c>
      <c r="D40" s="1">
        <v>701089</v>
      </c>
      <c r="E40" s="4">
        <v>693090</v>
      </c>
      <c r="F40" s="3" t="s">
        <v>110</v>
      </c>
      <c r="G40" s="21">
        <f t="shared" si="2"/>
        <v>7999</v>
      </c>
      <c r="H40" s="22">
        <f t="shared" si="0"/>
        <v>1.1541069702347459E-2</v>
      </c>
    </row>
    <row r="41" spans="1:8" ht="15" customHeight="1" x14ac:dyDescent="0.2">
      <c r="A41" s="3" t="s">
        <v>48</v>
      </c>
      <c r="B41" s="3" t="s">
        <v>40</v>
      </c>
      <c r="C41" s="4">
        <v>39</v>
      </c>
      <c r="D41" s="1">
        <v>693495</v>
      </c>
      <c r="E41" s="4">
        <v>693090</v>
      </c>
      <c r="F41" s="3" t="s">
        <v>111</v>
      </c>
      <c r="G41" s="21">
        <f t="shared" si="2"/>
        <v>405</v>
      </c>
      <c r="H41" s="22">
        <f t="shared" si="0"/>
        <v>5.8433969614335804E-4</v>
      </c>
    </row>
    <row r="42" spans="1:8" ht="15" customHeight="1" x14ac:dyDescent="0.2">
      <c r="A42" s="3" t="s">
        <v>48</v>
      </c>
      <c r="B42" s="3" t="s">
        <v>41</v>
      </c>
      <c r="C42" s="4">
        <v>40</v>
      </c>
      <c r="D42" s="1">
        <v>713240</v>
      </c>
      <c r="E42" s="4">
        <v>693090</v>
      </c>
      <c r="F42" s="3" t="s">
        <v>112</v>
      </c>
      <c r="G42" s="21">
        <f t="shared" si="2"/>
        <v>20150</v>
      </c>
      <c r="H42" s="22">
        <f t="shared" si="0"/>
        <v>2.907270340071275E-2</v>
      </c>
    </row>
    <row r="43" spans="1:8" ht="15" customHeight="1" x14ac:dyDescent="0.2">
      <c r="A43" s="3" t="s">
        <v>48</v>
      </c>
      <c r="B43" s="3" t="s">
        <v>42</v>
      </c>
      <c r="C43" s="4">
        <v>41</v>
      </c>
      <c r="D43" s="1">
        <v>503427</v>
      </c>
      <c r="E43" s="4">
        <v>554472</v>
      </c>
      <c r="F43" s="3" t="s">
        <v>113</v>
      </c>
      <c r="G43" s="21">
        <f>E43-D43</f>
        <v>51045</v>
      </c>
      <c r="H43" s="22">
        <f t="shared" si="0"/>
        <v>9.2060554906289227E-2</v>
      </c>
    </row>
    <row r="44" spans="1:8" ht="15" customHeight="1" x14ac:dyDescent="0.2">
      <c r="A44" s="183" t="s">
        <v>55</v>
      </c>
      <c r="B44" s="183"/>
      <c r="C44" s="183"/>
      <c r="D44" s="5">
        <f>SUM(D3:D43)</f>
        <v>27723675</v>
      </c>
      <c r="E44" s="185"/>
      <c r="F44" s="185"/>
      <c r="G44" s="185"/>
      <c r="H44" s="185"/>
    </row>
  </sheetData>
  <mergeCells count="3">
    <mergeCell ref="A44:C44"/>
    <mergeCell ref="A1:H1"/>
    <mergeCell ref="E44:H4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50D0F9-644D-7F44-9493-FA1EA9F8724D}">
  <sheetPr codeName="Sheet10">
    <pageSetUpPr fitToPage="1"/>
  </sheetPr>
  <dimension ref="A1:AD69"/>
  <sheetViews>
    <sheetView zoomScaleNormal="100" workbookViewId="0">
      <pane xSplit="2" ySplit="4" topLeftCell="L8" activePane="bottomRight" state="frozen"/>
      <selection pane="topRight" activeCell="C1" sqref="C1"/>
      <selection pane="bottomLeft" activeCell="A4" sqref="A4"/>
      <selection pane="bottomRight" activeCell="W67" sqref="W67"/>
    </sheetView>
  </sheetViews>
  <sheetFormatPr baseColWidth="10" defaultColWidth="8.83203125" defaultRowHeight="15" customHeight="1" x14ac:dyDescent="0.2"/>
  <cols>
    <col min="1" max="1" width="44.6640625" customWidth="1"/>
    <col min="2" max="2" width="24.83203125" customWidth="1"/>
    <col min="3" max="3" width="13.5" bestFit="1" customWidth="1"/>
    <col min="4" max="4" width="13.5" customWidth="1"/>
    <col min="5" max="5" width="11.6640625" customWidth="1"/>
    <col min="6" max="6" width="15" bestFit="1" customWidth="1"/>
    <col min="7" max="7" width="15" customWidth="1"/>
    <col min="8" max="8" width="13.1640625" bestFit="1" customWidth="1"/>
    <col min="9" max="9" width="12" bestFit="1" customWidth="1"/>
    <col min="10" max="10" width="11.83203125" customWidth="1"/>
    <col min="11" max="11" width="13.83203125" customWidth="1"/>
    <col min="12" max="12" width="11.33203125" customWidth="1"/>
    <col min="13" max="13" width="13" customWidth="1"/>
    <col min="14" max="14" width="15.1640625" customWidth="1"/>
    <col min="15" max="15" width="13" customWidth="1"/>
    <col min="16" max="16" width="12" customWidth="1"/>
    <col min="17" max="17" width="11.33203125" customWidth="1"/>
    <col min="18" max="19" width="10.83203125" customWidth="1"/>
    <col min="20" max="20" width="13.6640625" customWidth="1"/>
    <col min="21" max="21" width="12.33203125" customWidth="1"/>
    <col min="27" max="27" width="17.33203125" customWidth="1"/>
  </cols>
  <sheetData>
    <row r="1" spans="1:30" ht="81" customHeight="1" thickBot="1" x14ac:dyDescent="0.3">
      <c r="A1" s="228" t="str">
        <f>"MUNICIPALITY BASED MULTI-MEMBER CONSTITUENCIES, "&amp;_xlfn.FLOOR.MATH(B68/2)&amp;" CONSTITUENCY SEATS, REMAINDERS ONLY" &amp; " (50:50)"</f>
        <v>MUNICIPALITY BASED MULTI-MEMBER CONSTITUENCIES, 15 CONSTITUENCY SEATS, REMAINDERS ONLY (50:50)</v>
      </c>
      <c r="B1" s="251"/>
      <c r="L1" s="109"/>
      <c r="M1" s="229" t="s">
        <v>211</v>
      </c>
      <c r="N1" s="230"/>
      <c r="O1" s="231"/>
      <c r="P1" s="231"/>
      <c r="Q1" s="231"/>
      <c r="R1" s="231"/>
      <c r="S1" s="231"/>
      <c r="T1" s="232"/>
    </row>
    <row r="2" spans="1:30" ht="15" customHeight="1" thickBot="1" x14ac:dyDescent="0.25">
      <c r="A2" s="233" t="s">
        <v>50</v>
      </c>
      <c r="B2" s="252" t="s">
        <v>49</v>
      </c>
      <c r="C2" s="263" t="s">
        <v>58</v>
      </c>
      <c r="D2" s="255"/>
      <c r="E2" s="255"/>
      <c r="F2" s="255"/>
      <c r="G2" s="255"/>
      <c r="H2" s="255"/>
      <c r="I2" s="265"/>
      <c r="J2" s="241" t="s">
        <v>210</v>
      </c>
      <c r="K2" s="244" t="s">
        <v>207</v>
      </c>
      <c r="L2" s="225" t="s">
        <v>212</v>
      </c>
      <c r="M2" s="216" t="s">
        <v>136</v>
      </c>
      <c r="N2" s="216" t="s">
        <v>137</v>
      </c>
      <c r="O2" s="216" t="s">
        <v>213</v>
      </c>
      <c r="P2" s="216" t="s">
        <v>131</v>
      </c>
      <c r="Q2" s="216" t="s">
        <v>132</v>
      </c>
      <c r="R2" s="216" t="s">
        <v>127</v>
      </c>
      <c r="S2" s="216" t="s">
        <v>128</v>
      </c>
      <c r="T2" s="219" t="s">
        <v>138</v>
      </c>
      <c r="U2" s="222" t="s">
        <v>133</v>
      </c>
    </row>
    <row r="3" spans="1:30" ht="15" customHeight="1" thickBot="1" x14ac:dyDescent="0.25">
      <c r="A3" s="234"/>
      <c r="B3" s="253"/>
      <c r="C3" s="264" t="s">
        <v>191</v>
      </c>
      <c r="D3" s="215"/>
      <c r="E3" s="215"/>
      <c r="F3" s="215"/>
      <c r="G3" s="215"/>
      <c r="H3" s="215"/>
      <c r="I3" s="262"/>
      <c r="J3" s="242"/>
      <c r="K3" s="245"/>
      <c r="L3" s="226"/>
      <c r="M3" s="217"/>
      <c r="N3" s="217"/>
      <c r="O3" s="217"/>
      <c r="P3" s="217"/>
      <c r="Q3" s="217"/>
      <c r="R3" s="217"/>
      <c r="S3" s="217"/>
      <c r="T3" s="220"/>
      <c r="U3" s="223"/>
      <c r="W3" s="205" t="s">
        <v>140</v>
      </c>
      <c r="X3" s="206"/>
      <c r="Y3" s="207"/>
      <c r="AA3" s="208" t="s">
        <v>141</v>
      </c>
      <c r="AB3" s="209"/>
      <c r="AC3" s="209"/>
      <c r="AD3" s="210"/>
    </row>
    <row r="4" spans="1:30" ht="41" customHeight="1" thickBot="1" x14ac:dyDescent="0.25">
      <c r="A4" s="235"/>
      <c r="B4" s="254"/>
      <c r="C4" s="39" t="s">
        <v>51</v>
      </c>
      <c r="D4" s="135" t="s">
        <v>130</v>
      </c>
      <c r="E4" s="19" t="s">
        <v>129</v>
      </c>
      <c r="F4" s="19" t="s">
        <v>62</v>
      </c>
      <c r="G4" s="19" t="s">
        <v>127</v>
      </c>
      <c r="H4" s="19" t="s">
        <v>128</v>
      </c>
      <c r="I4" s="19" t="s">
        <v>63</v>
      </c>
      <c r="J4" s="243"/>
      <c r="K4" s="246"/>
      <c r="L4" s="227"/>
      <c r="M4" s="218"/>
      <c r="N4" s="218"/>
      <c r="O4" s="218"/>
      <c r="P4" s="218"/>
      <c r="Q4" s="218"/>
      <c r="R4" s="218"/>
      <c r="S4" s="218"/>
      <c r="T4" s="221"/>
      <c r="U4" s="224"/>
      <c r="W4" s="98" t="s">
        <v>142</v>
      </c>
      <c r="X4" s="99" t="s">
        <v>143</v>
      </c>
      <c r="Y4" s="100" t="s">
        <v>134</v>
      </c>
      <c r="AA4" s="101" t="s">
        <v>144</v>
      </c>
      <c r="AB4" s="99" t="s">
        <v>142</v>
      </c>
      <c r="AC4" s="99" t="s">
        <v>143</v>
      </c>
      <c r="AD4" s="100" t="s">
        <v>134</v>
      </c>
    </row>
    <row r="5" spans="1:30" ht="15" customHeight="1" x14ac:dyDescent="0.2">
      <c r="A5" s="40" t="s">
        <v>217</v>
      </c>
      <c r="B5" s="41" t="s">
        <v>275</v>
      </c>
      <c r="C5" s="45">
        <v>1672</v>
      </c>
      <c r="D5" s="134"/>
      <c r="E5" s="42">
        <f t="shared" ref="E5:E36" si="0">IF(C5&lt;&gt;"", C5/D$63, "")</f>
        <v>6.7678607569317956E-2</v>
      </c>
      <c r="F5" s="43">
        <f>IF(E5&lt;&gt;"", _xlfn.FLOOR.MATH(E5), "")</f>
        <v>0</v>
      </c>
      <c r="G5" s="43">
        <f t="shared" ref="G5:G36" si="1">IF(C5&lt;&gt;"", C5-F5*D$63, "")</f>
        <v>1672</v>
      </c>
      <c r="H5" s="43" t="str">
        <f>IF(C5&lt;&gt;"", IF(RANK(G5, G$5:G$62)+COUNTIF(G$5:G5, G5) -1&lt;=(H$65-F$63), RANK(G5, G$5:G$62)+COUNTIF(G$5:G5, G5) -1, ""), "")</f>
        <v/>
      </c>
      <c r="I5" s="44" t="str">
        <f t="shared" ref="I5:I36" si="2">IF(IF(H5&lt;&gt;"", _xlfn.NUMBERVALUE(F5)+1, _xlfn.NUMBERVALUE(F5))&lt;&gt;0, IF(H5&lt;&gt;"", _xlfn.NUMBERVALUE(F5)+1, _xlfn.NUMBERVALUE(F5)), "")</f>
        <v/>
      </c>
      <c r="J5" s="148" t="str">
        <f t="shared" ref="J5:J36" si="3">IF(_xlfn.NUMBERVALUE(I5)&lt;&gt;0, _xlfn.NUMBERVALUE(I5), "")</f>
        <v/>
      </c>
      <c r="K5" s="50">
        <f t="shared" ref="K5:K36" si="4">IF(_xlfn.NUMBERVALUE(C5)&lt;&gt;0, _xlfn.NUMBERVALUE(C5), "")</f>
        <v>1672</v>
      </c>
      <c r="L5" s="46"/>
      <c r="M5" s="84" t="str">
        <f t="shared" ref="M5:M36" si="5">IF(K5&gt;=L$63, K5, "")</f>
        <v/>
      </c>
      <c r="N5" s="84" t="str">
        <f t="shared" ref="N5:N36" si="6">IF(AND(J5&lt;&gt; "", M5= ""),J5, "")</f>
        <v/>
      </c>
      <c r="O5" s="84"/>
      <c r="P5" s="83" t="str">
        <f t="shared" ref="P5:P36" si="7">IF(M5&lt;&gt;"", M5/O$63, "")</f>
        <v/>
      </c>
      <c r="Q5" s="84" t="str">
        <f t="shared" ref="Q5:Q36" si="8">IF(P5&lt;&gt;"", _xlfn.FLOOR.MATH(P5), "")</f>
        <v/>
      </c>
      <c r="R5" s="84" t="str">
        <f t="shared" ref="R5:R36" si="9">IF(M5&lt;&gt;"", M5-Q5*O$63, "")</f>
        <v/>
      </c>
      <c r="S5" s="84" t="str">
        <f>IF(M5&lt;&gt;"", IF(RANK(R5, R$5:R$62)+COUNTIF(R$5:R5, R5) -1&lt;=(B$68-N$63-Q$63), RANK(R5, R$5:R$62)+COUNTIF(R$5:R5, R5) -1, ""), "")</f>
        <v/>
      </c>
      <c r="T5" s="93" t="str">
        <f t="shared" ref="T5:T36" si="10">IF(_xlfn.NUMBERVALUE(IF(S5&lt;&gt; "", Q5+1, Q5)) + _xlfn.NUMBERVALUE(N5)&lt;&gt;0, _xlfn.NUMBERVALUE(IF(S5&lt;&gt; "", Q5+1, Q5)) + _xlfn.NUMBERVALUE(N5), "")</f>
        <v/>
      </c>
      <c r="U5" s="102" t="str">
        <f t="shared" ref="U5:U36" si="11">IF(_xlfn.NUMBERVALUE(T5)-_xlfn.NUMBERVALUE(J5)&lt;&gt;0, _xlfn.NUMBERVALUE(T5)-_xlfn.NUMBERVALUE(J5), "")</f>
        <v/>
      </c>
      <c r="W5" s="144">
        <f>IF(K5&lt;&gt; "", K5/K63, "")</f>
        <v>4.2299664790335844E-3</v>
      </c>
      <c r="X5" s="62" t="str">
        <f t="shared" ref="X5:X36" si="12">IF(T5&lt;&gt; "", T5/T$63, "")</f>
        <v/>
      </c>
      <c r="Y5" s="145">
        <f t="shared" ref="Y5:Y36" si="13">IF(_xlfn.NUMBERVALUE(X5)-_xlfn.NUMBERVALUE(W5)&lt;&gt; 0, _xlfn.NUMBERVALUE(X5)-_xlfn.NUMBERVALUE(W5), "")</f>
        <v>-4.2299664790335801E-3</v>
      </c>
      <c r="AA5" s="97" t="str">
        <f t="shared" ref="AA5:AA36" si="14">IF(_xlfn.NUMBERVALUE(T5)&lt;&gt;0,K5, "")</f>
        <v/>
      </c>
      <c r="AB5" s="62" t="str">
        <f>IF(AA5&lt;&gt;"", AA5/AA$63, "")</f>
        <v/>
      </c>
      <c r="AC5" s="62" t="str">
        <f>IF(_xlfn.NUMBERVALUE(T5)&lt;&gt;0, T5/T$63, "")</f>
        <v/>
      </c>
      <c r="AD5" s="145" t="str">
        <f>IF(AB5&lt;&gt;"", AC5-AB5, "")</f>
        <v/>
      </c>
    </row>
    <row r="6" spans="1:30" ht="15" customHeight="1" x14ac:dyDescent="0.2">
      <c r="A6" s="47" t="s">
        <v>218</v>
      </c>
      <c r="B6" s="48" t="s">
        <v>276</v>
      </c>
      <c r="C6" s="49"/>
      <c r="D6" s="134"/>
      <c r="E6" s="42" t="str">
        <f t="shared" si="0"/>
        <v/>
      </c>
      <c r="F6" s="43" t="str">
        <f t="shared" ref="F6:F62" si="15">IF(E6&lt;&gt;"", _xlfn.FLOOR.MATH(E6), "")</f>
        <v/>
      </c>
      <c r="G6" s="43" t="str">
        <f t="shared" si="1"/>
        <v/>
      </c>
      <c r="H6" s="43" t="str">
        <f>IF(C6&lt;&gt;"", IF(RANK(G6, G$5:G$62)+COUNTIF(G$6:G6, G6) -1&lt;=(H$65-F$63), RANK(G6, G$5:G$62)+COUNTIF(G$6:G6, G6) -1, ""), "")</f>
        <v/>
      </c>
      <c r="I6" s="44" t="str">
        <f t="shared" si="2"/>
        <v/>
      </c>
      <c r="J6" s="148" t="str">
        <f t="shared" si="3"/>
        <v/>
      </c>
      <c r="K6" s="50" t="str">
        <f t="shared" si="4"/>
        <v/>
      </c>
      <c r="L6" s="51"/>
      <c r="M6" s="84" t="str">
        <f t="shared" si="5"/>
        <v/>
      </c>
      <c r="N6" s="86" t="str">
        <f t="shared" si="6"/>
        <v/>
      </c>
      <c r="O6" s="86"/>
      <c r="P6" s="83" t="str">
        <f t="shared" si="7"/>
        <v/>
      </c>
      <c r="Q6" s="86" t="str">
        <f t="shared" si="8"/>
        <v/>
      </c>
      <c r="R6" s="86" t="str">
        <f t="shared" si="9"/>
        <v/>
      </c>
      <c r="S6" s="84" t="str">
        <f>IF(M6&lt;&gt;"", IF(RANK(R6, R$5:R$62)+COUNTIF(R$6:R6, R6) -1&lt;=(B$68-N$63-Q$63), RANK(R6, R$5:R$62)+COUNTIF(R$6:R6, R6) -1, ""), "")</f>
        <v/>
      </c>
      <c r="T6" s="93" t="str">
        <f t="shared" si="10"/>
        <v/>
      </c>
      <c r="U6" s="103" t="str">
        <f t="shared" si="11"/>
        <v/>
      </c>
      <c r="W6" s="144" t="str">
        <f>IF(K6&lt;&gt; "", K6/K63, "")</f>
        <v/>
      </c>
      <c r="X6" s="62" t="str">
        <f t="shared" si="12"/>
        <v/>
      </c>
      <c r="Y6" s="70" t="str">
        <f t="shared" si="13"/>
        <v/>
      </c>
      <c r="AA6" s="97" t="str">
        <f t="shared" si="14"/>
        <v/>
      </c>
      <c r="AB6" s="62" t="str">
        <f t="shared" ref="AB6:AB62" si="16">IF(AA6&lt;&gt;"", AA6/AA$63, "")</f>
        <v/>
      </c>
      <c r="AC6" s="62" t="str">
        <f t="shared" ref="AC6:AC62" si="17">IF(_xlfn.NUMBERVALUE(T6)&lt;&gt;0, T6/T$63, "")</f>
        <v/>
      </c>
      <c r="AD6" s="145" t="str">
        <f t="shared" ref="AD6:AD61" si="18">IF(AB6&lt;&gt;"", AC6-AB6, "")</f>
        <v/>
      </c>
    </row>
    <row r="7" spans="1:30" ht="15" customHeight="1" x14ac:dyDescent="0.2">
      <c r="A7" s="47" t="s">
        <v>219</v>
      </c>
      <c r="B7" s="48" t="s">
        <v>277</v>
      </c>
      <c r="C7" s="49"/>
      <c r="D7" s="134"/>
      <c r="E7" s="42" t="str">
        <f t="shared" si="0"/>
        <v/>
      </c>
      <c r="F7" s="43" t="str">
        <f t="shared" si="15"/>
        <v/>
      </c>
      <c r="G7" s="43" t="str">
        <f t="shared" si="1"/>
        <v/>
      </c>
      <c r="H7" s="43" t="str">
        <f>IF(C7&lt;&gt;"", IF(RANK(G7, G$5:G$62)+COUNTIF(G$7:G7, G7) -1&lt;=(H$65-F$63), RANK(G7, G$5:G$62)+COUNTIF(G$7:G7, G7) -1, ""), "")</f>
        <v/>
      </c>
      <c r="I7" s="44" t="str">
        <f t="shared" si="2"/>
        <v/>
      </c>
      <c r="J7" s="148" t="str">
        <f t="shared" si="3"/>
        <v/>
      </c>
      <c r="K7" s="50" t="str">
        <f t="shared" si="4"/>
        <v/>
      </c>
      <c r="L7" s="51"/>
      <c r="M7" s="84" t="str">
        <f t="shared" si="5"/>
        <v/>
      </c>
      <c r="N7" s="86" t="str">
        <f t="shared" si="6"/>
        <v/>
      </c>
      <c r="O7" s="86"/>
      <c r="P7" s="83" t="str">
        <f t="shared" si="7"/>
        <v/>
      </c>
      <c r="Q7" s="86" t="str">
        <f t="shared" si="8"/>
        <v/>
      </c>
      <c r="R7" s="86" t="str">
        <f t="shared" si="9"/>
        <v/>
      </c>
      <c r="S7" s="84" t="str">
        <f>IF(M7&lt;&gt;"", IF(RANK(R7, R$5:R$62)+COUNTIF(R$7:R7, R7) -1&lt;=(B$68-N$63-Q$63), RANK(R7, R$5:R$62)+COUNTIF(R$7:R7, R7) -1, ""), "")</f>
        <v/>
      </c>
      <c r="T7" s="93" t="str">
        <f t="shared" si="10"/>
        <v/>
      </c>
      <c r="U7" s="103" t="str">
        <f t="shared" si="11"/>
        <v/>
      </c>
      <c r="W7" s="144" t="str">
        <f>IF(K7&lt;&gt; "", K7/K63, "")</f>
        <v/>
      </c>
      <c r="X7" s="62" t="str">
        <f t="shared" si="12"/>
        <v/>
      </c>
      <c r="Y7" s="70" t="str">
        <f t="shared" si="13"/>
        <v/>
      </c>
      <c r="AA7" s="97" t="str">
        <f t="shared" si="14"/>
        <v/>
      </c>
      <c r="AB7" s="62" t="str">
        <f t="shared" si="16"/>
        <v/>
      </c>
      <c r="AC7" s="62" t="str">
        <f t="shared" si="17"/>
        <v/>
      </c>
      <c r="AD7" s="145" t="str">
        <f t="shared" si="18"/>
        <v/>
      </c>
    </row>
    <row r="8" spans="1:30" ht="15" customHeight="1" x14ac:dyDescent="0.2">
      <c r="A8" s="47" t="s">
        <v>220</v>
      </c>
      <c r="B8" s="48" t="s">
        <v>278</v>
      </c>
      <c r="C8" s="49"/>
      <c r="D8" s="134"/>
      <c r="E8" s="42" t="str">
        <f t="shared" si="0"/>
        <v/>
      </c>
      <c r="F8" s="43" t="str">
        <f t="shared" si="15"/>
        <v/>
      </c>
      <c r="G8" s="43" t="str">
        <f t="shared" si="1"/>
        <v/>
      </c>
      <c r="H8" s="43" t="str">
        <f>IF(C8&lt;&gt;"", IF(RANK(G8, G$5:G$62)+COUNTIF(G$8:G8, G8) -1&lt;=(H$65-F$63), RANK(G8, G$5:G$62)+COUNTIF(G$8:G8, G8) -1, ""), "")</f>
        <v/>
      </c>
      <c r="I8" s="138" t="str">
        <f t="shared" si="2"/>
        <v/>
      </c>
      <c r="J8" s="149" t="str">
        <f t="shared" si="3"/>
        <v/>
      </c>
      <c r="K8" s="50" t="str">
        <f t="shared" si="4"/>
        <v/>
      </c>
      <c r="L8" s="51"/>
      <c r="M8" s="84" t="str">
        <f t="shared" si="5"/>
        <v/>
      </c>
      <c r="N8" s="86" t="str">
        <f t="shared" si="6"/>
        <v/>
      </c>
      <c r="O8" s="86"/>
      <c r="P8" s="83" t="str">
        <f t="shared" si="7"/>
        <v/>
      </c>
      <c r="Q8" s="86" t="str">
        <f t="shared" si="8"/>
        <v/>
      </c>
      <c r="R8" s="86" t="str">
        <f t="shared" si="9"/>
        <v/>
      </c>
      <c r="S8" s="84" t="str">
        <f>IF(M8&lt;&gt;"", IF(RANK(R8, R$5:R$62)+COUNTIF(R$8:R8, R8) -1&lt;=(B$68-N$63-Q$63), RANK(R8, R$5:R$62)+COUNTIF(R$8:R8, R8) -1, ""), "")</f>
        <v/>
      </c>
      <c r="T8" s="93" t="str">
        <f t="shared" si="10"/>
        <v/>
      </c>
      <c r="U8" s="103" t="str">
        <f t="shared" si="11"/>
        <v/>
      </c>
      <c r="W8" s="144" t="str">
        <f>IF(K8&lt;&gt; "", K8/K63, "")</f>
        <v/>
      </c>
      <c r="X8" s="62" t="str">
        <f t="shared" si="12"/>
        <v/>
      </c>
      <c r="Y8" s="70" t="str">
        <f t="shared" si="13"/>
        <v/>
      </c>
      <c r="AA8" s="97" t="str">
        <f t="shared" si="14"/>
        <v/>
      </c>
      <c r="AB8" s="62" t="str">
        <f t="shared" si="16"/>
        <v/>
      </c>
      <c r="AC8" s="62" t="str">
        <f t="shared" si="17"/>
        <v/>
      </c>
      <c r="AD8" s="145" t="str">
        <f t="shared" si="18"/>
        <v/>
      </c>
    </row>
    <row r="9" spans="1:30" ht="15" customHeight="1" x14ac:dyDescent="0.2">
      <c r="A9" s="47" t="s">
        <v>221</v>
      </c>
      <c r="B9" s="48" t="s">
        <v>279</v>
      </c>
      <c r="C9" s="141">
        <v>2027</v>
      </c>
      <c r="D9" s="134"/>
      <c r="E9" s="42">
        <f t="shared" si="0"/>
        <v>8.20481683869662E-2</v>
      </c>
      <c r="F9" s="43">
        <f t="shared" si="15"/>
        <v>0</v>
      </c>
      <c r="G9" s="43">
        <f t="shared" si="1"/>
        <v>2027</v>
      </c>
      <c r="H9" s="43" t="str">
        <f>IF(C9&lt;&gt;"", IF(RANK(G9, G$5:G$62)+COUNTIF(G$9:G9, G9) -1&lt;=(H$65-F$63), RANK(G9, G$5:G$62)+COUNTIF(G$9:G9, G9) -1, ""), "")</f>
        <v/>
      </c>
      <c r="I9" s="138" t="str">
        <f t="shared" si="2"/>
        <v/>
      </c>
      <c r="J9" s="149" t="str">
        <f t="shared" si="3"/>
        <v/>
      </c>
      <c r="K9" s="50">
        <f t="shared" si="4"/>
        <v>2027</v>
      </c>
      <c r="L9" s="51"/>
      <c r="M9" s="84" t="str">
        <f t="shared" si="5"/>
        <v/>
      </c>
      <c r="N9" s="86" t="str">
        <f t="shared" si="6"/>
        <v/>
      </c>
      <c r="O9" s="86"/>
      <c r="P9" s="83" t="str">
        <f t="shared" si="7"/>
        <v/>
      </c>
      <c r="Q9" s="86" t="str">
        <f t="shared" si="8"/>
        <v/>
      </c>
      <c r="R9" s="86" t="str">
        <f t="shared" si="9"/>
        <v/>
      </c>
      <c r="S9" s="84" t="str">
        <f>IF(M9&lt;&gt;"", IF(RANK(R9, R$5:R$62)+COUNTIF(R$9:R9, R9) -1&lt;=(B$68-N$63-Q$63), RANK(R9, R$5:R$62)+COUNTIF(R$9:R9, R9) -1, ""), "")</f>
        <v/>
      </c>
      <c r="T9" s="93" t="str">
        <f t="shared" si="10"/>
        <v/>
      </c>
      <c r="U9" s="103" t="str">
        <f t="shared" si="11"/>
        <v/>
      </c>
      <c r="W9" s="144">
        <f>IF(K9&lt;&gt; "", K9/K63, "")</f>
        <v>5.1280753905508826E-3</v>
      </c>
      <c r="X9" s="62" t="str">
        <f t="shared" si="12"/>
        <v/>
      </c>
      <c r="Y9" s="70">
        <f t="shared" si="13"/>
        <v>-5.12807539055088E-3</v>
      </c>
      <c r="AA9" s="97" t="str">
        <f t="shared" si="14"/>
        <v/>
      </c>
      <c r="AB9" s="62" t="str">
        <f t="shared" si="16"/>
        <v/>
      </c>
      <c r="AC9" s="62" t="str">
        <f t="shared" si="17"/>
        <v/>
      </c>
      <c r="AD9" s="145" t="str">
        <f t="shared" si="18"/>
        <v/>
      </c>
    </row>
    <row r="10" spans="1:30" ht="15" customHeight="1" x14ac:dyDescent="0.2">
      <c r="A10" s="47" t="s">
        <v>222</v>
      </c>
      <c r="B10" s="48" t="s">
        <v>280</v>
      </c>
      <c r="C10" s="49"/>
      <c r="D10" s="134"/>
      <c r="E10" s="42" t="str">
        <f t="shared" si="0"/>
        <v/>
      </c>
      <c r="F10" s="43" t="str">
        <f t="shared" si="15"/>
        <v/>
      </c>
      <c r="G10" s="43" t="str">
        <f t="shared" si="1"/>
        <v/>
      </c>
      <c r="H10" s="43" t="str">
        <f>IF(C10&lt;&gt;"", IF(RANK(G10, G$5:G$62)+COUNTIF(G$10:G10, G10) -1&lt;=(H$65-F$63), RANK(G10, G$5:G$62)+COUNTIF(G$10:G10, G10) -1, ""), "")</f>
        <v/>
      </c>
      <c r="I10" s="138" t="str">
        <f t="shared" si="2"/>
        <v/>
      </c>
      <c r="J10" s="149" t="str">
        <f t="shared" si="3"/>
        <v/>
      </c>
      <c r="K10" s="50" t="str">
        <f t="shared" si="4"/>
        <v/>
      </c>
      <c r="L10" s="51"/>
      <c r="M10" s="84" t="str">
        <f t="shared" si="5"/>
        <v/>
      </c>
      <c r="N10" s="86" t="str">
        <f t="shared" si="6"/>
        <v/>
      </c>
      <c r="O10" s="86"/>
      <c r="P10" s="83" t="str">
        <f t="shared" si="7"/>
        <v/>
      </c>
      <c r="Q10" s="86" t="str">
        <f t="shared" si="8"/>
        <v/>
      </c>
      <c r="R10" s="86" t="str">
        <f t="shared" si="9"/>
        <v/>
      </c>
      <c r="S10" s="84" t="str">
        <f>IF(M10&lt;&gt;"", IF(RANK(R10, R$5:R$62)+COUNTIF(R$10:R10, R10) -1&lt;=(B$68-N$63-Q$63), RANK(R10, R$5:R$62)+COUNTIF(R$10:R10, R10) -1, ""), "")</f>
        <v/>
      </c>
      <c r="T10" s="93" t="str">
        <f t="shared" si="10"/>
        <v/>
      </c>
      <c r="U10" s="103" t="str">
        <f t="shared" si="11"/>
        <v/>
      </c>
      <c r="W10" s="144" t="str">
        <f>IF(K10&lt;&gt; "", K10/K63, "")</f>
        <v/>
      </c>
      <c r="X10" s="62" t="str">
        <f t="shared" si="12"/>
        <v/>
      </c>
      <c r="Y10" s="70" t="str">
        <f t="shared" si="13"/>
        <v/>
      </c>
      <c r="AA10" s="97" t="str">
        <f t="shared" si="14"/>
        <v/>
      </c>
      <c r="AB10" s="62" t="str">
        <f t="shared" si="16"/>
        <v/>
      </c>
      <c r="AC10" s="62" t="str">
        <f t="shared" si="17"/>
        <v/>
      </c>
      <c r="AD10" s="145" t="str">
        <f t="shared" si="18"/>
        <v/>
      </c>
    </row>
    <row r="11" spans="1:30" ht="15" customHeight="1" x14ac:dyDescent="0.2">
      <c r="A11" s="47" t="s">
        <v>223</v>
      </c>
      <c r="B11" s="48" t="s">
        <v>281</v>
      </c>
      <c r="C11" s="141">
        <v>397</v>
      </c>
      <c r="D11" s="134"/>
      <c r="E11" s="42">
        <f t="shared" si="0"/>
        <v>1.6069621534102407E-2</v>
      </c>
      <c r="F11" s="43">
        <f t="shared" si="15"/>
        <v>0</v>
      </c>
      <c r="G11" s="43">
        <f t="shared" si="1"/>
        <v>397</v>
      </c>
      <c r="H11" s="43" t="str">
        <f>IF(C11&lt;&gt;"", IF(RANK(G11, G$5:G$62)+COUNTIF(G$11:G11, G11) -1&lt;=(H$65-F$63), RANK(G11, G$5:G$62)+COUNTIF(G$11:G11, G11) -1, ""), "")</f>
        <v/>
      </c>
      <c r="I11" s="138" t="str">
        <f t="shared" si="2"/>
        <v/>
      </c>
      <c r="J11" s="149" t="str">
        <f t="shared" si="3"/>
        <v/>
      </c>
      <c r="K11" s="50">
        <f t="shared" si="4"/>
        <v>397</v>
      </c>
      <c r="L11" s="51"/>
      <c r="M11" s="84" t="str">
        <f t="shared" si="5"/>
        <v/>
      </c>
      <c r="N11" s="86" t="str">
        <f t="shared" si="6"/>
        <v/>
      </c>
      <c r="O11" s="86"/>
      <c r="P11" s="83" t="str">
        <f t="shared" si="7"/>
        <v/>
      </c>
      <c r="Q11" s="86" t="str">
        <f t="shared" si="8"/>
        <v/>
      </c>
      <c r="R11" s="86" t="str">
        <f t="shared" si="9"/>
        <v/>
      </c>
      <c r="S11" s="84" t="str">
        <f>IF(M11&lt;&gt;"", IF(RANK(R11, R$5:R$62)+COUNTIF(R$11:R11, R11) -1&lt;=(B$68-N$63-Q$63), RANK(R11, R$5:R$62)+COUNTIF(R$11:R11, R11) -1, ""), "")</f>
        <v/>
      </c>
      <c r="T11" s="93" t="str">
        <f t="shared" si="10"/>
        <v/>
      </c>
      <c r="U11" s="103" t="str">
        <f t="shared" si="11"/>
        <v/>
      </c>
      <c r="W11" s="144">
        <f>IF(K11&lt;&gt; "", K11/K63, "")</f>
        <v>1.0043640503446967E-3</v>
      </c>
      <c r="X11" s="62" t="str">
        <f t="shared" si="12"/>
        <v/>
      </c>
      <c r="Y11" s="70">
        <f t="shared" si="13"/>
        <v>-1.0043640503447E-3</v>
      </c>
      <c r="AA11" s="97" t="str">
        <f t="shared" si="14"/>
        <v/>
      </c>
      <c r="AB11" s="62" t="str">
        <f t="shared" si="16"/>
        <v/>
      </c>
      <c r="AC11" s="62" t="str">
        <f t="shared" si="17"/>
        <v/>
      </c>
      <c r="AD11" s="145" t="str">
        <f t="shared" si="18"/>
        <v/>
      </c>
    </row>
    <row r="12" spans="1:30" ht="15" customHeight="1" x14ac:dyDescent="0.2">
      <c r="A12" s="47" t="s">
        <v>224</v>
      </c>
      <c r="B12" s="48" t="s">
        <v>282</v>
      </c>
      <c r="C12" s="141">
        <v>1434</v>
      </c>
      <c r="D12" s="134"/>
      <c r="E12" s="42">
        <f t="shared" si="0"/>
        <v>5.8044930176077716E-2</v>
      </c>
      <c r="F12" s="43">
        <f t="shared" si="15"/>
        <v>0</v>
      </c>
      <c r="G12" s="43">
        <f t="shared" si="1"/>
        <v>1434</v>
      </c>
      <c r="H12" s="43" t="str">
        <f>IF(C12&lt;&gt;"", IF(RANK(G12, G$5:G$62)+COUNTIF(G$12:G12, G12) -1&lt;=(H$65-F$63), RANK(G12, G$5:G$62)+COUNTIF(G$12:G12, G12) -1, ""), "")</f>
        <v/>
      </c>
      <c r="I12" s="138" t="str">
        <f t="shared" si="2"/>
        <v/>
      </c>
      <c r="J12" s="149" t="str">
        <f t="shared" si="3"/>
        <v/>
      </c>
      <c r="K12" s="50">
        <f t="shared" si="4"/>
        <v>1434</v>
      </c>
      <c r="L12" s="51"/>
      <c r="M12" s="84" t="str">
        <f t="shared" si="5"/>
        <v/>
      </c>
      <c r="N12" s="86" t="str">
        <f t="shared" si="6"/>
        <v/>
      </c>
      <c r="O12" s="86"/>
      <c r="P12" s="83" t="str">
        <f t="shared" si="7"/>
        <v/>
      </c>
      <c r="Q12" s="86" t="str">
        <f t="shared" si="8"/>
        <v/>
      </c>
      <c r="R12" s="86" t="str">
        <f t="shared" si="9"/>
        <v/>
      </c>
      <c r="S12" s="84" t="str">
        <f>IF(M12&lt;&gt;"", IF(RANK(R12, R$5:R$62)+COUNTIF(R$12:R12, R12) -1&lt;=(B$68-N$63-Q$63), RANK(R12, R$5:R$62)+COUNTIF(R$12:R12, R12) -1, ""), "")</f>
        <v/>
      </c>
      <c r="T12" s="93" t="str">
        <f t="shared" si="10"/>
        <v/>
      </c>
      <c r="U12" s="103" t="str">
        <f t="shared" si="11"/>
        <v/>
      </c>
      <c r="W12" s="144">
        <f>IF(K12&lt;&gt; "", K12/K63, "")</f>
        <v>3.6278540256783252E-3</v>
      </c>
      <c r="X12" s="62" t="str">
        <f t="shared" si="12"/>
        <v/>
      </c>
      <c r="Y12" s="70">
        <f t="shared" si="13"/>
        <v>-3.6278540256783299E-3</v>
      </c>
      <c r="AA12" s="97" t="str">
        <f t="shared" si="14"/>
        <v/>
      </c>
      <c r="AB12" s="62" t="str">
        <f t="shared" si="16"/>
        <v/>
      </c>
      <c r="AC12" s="62" t="str">
        <f t="shared" si="17"/>
        <v/>
      </c>
      <c r="AD12" s="145" t="str">
        <f t="shared" si="18"/>
        <v/>
      </c>
    </row>
    <row r="13" spans="1:30" ht="15" customHeight="1" x14ac:dyDescent="0.2">
      <c r="A13" s="47" t="s">
        <v>225</v>
      </c>
      <c r="B13" s="48" t="s">
        <v>283</v>
      </c>
      <c r="C13" s="49"/>
      <c r="D13" s="134"/>
      <c r="E13" s="42" t="str">
        <f t="shared" si="0"/>
        <v/>
      </c>
      <c r="F13" s="43" t="str">
        <f t="shared" si="15"/>
        <v/>
      </c>
      <c r="G13" s="43" t="str">
        <f t="shared" si="1"/>
        <v/>
      </c>
      <c r="H13" s="43" t="str">
        <f>IF(C13&lt;&gt;"", IF(RANK(G13, G$5:G$62)+COUNTIF(G$13:G13, G13) -1&lt;=(H$65-F$63), RANK(G13, G$5:G$62)+COUNTIF(G$13:G13, G13) -1, ""), "")</f>
        <v/>
      </c>
      <c r="I13" s="138" t="str">
        <f t="shared" si="2"/>
        <v/>
      </c>
      <c r="J13" s="149" t="str">
        <f t="shared" si="3"/>
        <v/>
      </c>
      <c r="K13" s="50" t="str">
        <f t="shared" si="4"/>
        <v/>
      </c>
      <c r="L13" s="51"/>
      <c r="M13" s="84" t="str">
        <f t="shared" si="5"/>
        <v/>
      </c>
      <c r="N13" s="86" t="str">
        <f t="shared" si="6"/>
        <v/>
      </c>
      <c r="O13" s="86"/>
      <c r="P13" s="83" t="str">
        <f t="shared" si="7"/>
        <v/>
      </c>
      <c r="Q13" s="86" t="str">
        <f t="shared" si="8"/>
        <v/>
      </c>
      <c r="R13" s="86" t="str">
        <f t="shared" si="9"/>
        <v/>
      </c>
      <c r="S13" s="84" t="str">
        <f>IF(M13&lt;&gt;"", IF(RANK(R13, R$5:R$62)+COUNTIF(R$13:R13, R13) -1&lt;=(B$68-N$63-Q$63), RANK(R13, R$5:R$62)+COUNTIF(R$13:R13, R13) -1, ""), "")</f>
        <v/>
      </c>
      <c r="T13" s="93" t="str">
        <f t="shared" si="10"/>
        <v/>
      </c>
      <c r="U13" s="103" t="str">
        <f t="shared" si="11"/>
        <v/>
      </c>
      <c r="W13" s="144" t="str">
        <f>IF(K13&lt;&gt; "", K13/K63, "")</f>
        <v/>
      </c>
      <c r="X13" s="62" t="str">
        <f t="shared" si="12"/>
        <v/>
      </c>
      <c r="Y13" s="70" t="str">
        <f t="shared" si="13"/>
        <v/>
      </c>
      <c r="AA13" s="97" t="str">
        <f t="shared" si="14"/>
        <v/>
      </c>
      <c r="AB13" s="62" t="str">
        <f t="shared" si="16"/>
        <v/>
      </c>
      <c r="AC13" s="62" t="str">
        <f t="shared" si="17"/>
        <v/>
      </c>
      <c r="AD13" s="145" t="str">
        <f t="shared" si="18"/>
        <v/>
      </c>
    </row>
    <row r="14" spans="1:30" ht="15" customHeight="1" x14ac:dyDescent="0.2">
      <c r="A14" s="47" t="s">
        <v>226</v>
      </c>
      <c r="B14" s="48" t="s">
        <v>284</v>
      </c>
      <c r="C14" s="49"/>
      <c r="D14" s="134"/>
      <c r="E14" s="42" t="str">
        <f t="shared" si="0"/>
        <v/>
      </c>
      <c r="F14" s="43" t="str">
        <f t="shared" si="15"/>
        <v/>
      </c>
      <c r="G14" s="43" t="str">
        <f t="shared" si="1"/>
        <v/>
      </c>
      <c r="H14" s="43" t="str">
        <f>IF(C14&lt;&gt;"", IF(RANK(G14, G$5:G$62)+COUNTIF(G$14:G14, G14) -1&lt;=(H$65-F$63), RANK(G14, G$5:G$62)+COUNTIF(G$14:G14, G14) -1, ""), "")</f>
        <v/>
      </c>
      <c r="I14" s="138" t="str">
        <f t="shared" si="2"/>
        <v/>
      </c>
      <c r="J14" s="149" t="str">
        <f t="shared" si="3"/>
        <v/>
      </c>
      <c r="K14" s="50" t="str">
        <f t="shared" si="4"/>
        <v/>
      </c>
      <c r="L14" s="51"/>
      <c r="M14" s="84" t="str">
        <f t="shared" si="5"/>
        <v/>
      </c>
      <c r="N14" s="86" t="str">
        <f t="shared" si="6"/>
        <v/>
      </c>
      <c r="O14" s="86"/>
      <c r="P14" s="83" t="str">
        <f t="shared" si="7"/>
        <v/>
      </c>
      <c r="Q14" s="86" t="str">
        <f t="shared" si="8"/>
        <v/>
      </c>
      <c r="R14" s="86" t="str">
        <f t="shared" si="9"/>
        <v/>
      </c>
      <c r="S14" s="84" t="str">
        <f>IF(M14&lt;&gt;"", IF(RANK(R14, R$5:R$62)+COUNTIF(R$14:R14, R14) -1&lt;=(B$68-N$63-Q$63), RANK(R14, R$5:R$62)+COUNTIF(R$14:R14, R14) -1, ""), "")</f>
        <v/>
      </c>
      <c r="T14" s="93" t="str">
        <f t="shared" si="10"/>
        <v/>
      </c>
      <c r="U14" s="103" t="str">
        <f t="shared" si="11"/>
        <v/>
      </c>
      <c r="W14" s="144" t="str">
        <f>IF(K14&lt;&gt; "", K14/K63, "")</f>
        <v/>
      </c>
      <c r="X14" s="62" t="str">
        <f t="shared" si="12"/>
        <v/>
      </c>
      <c r="Y14" s="70" t="str">
        <f t="shared" si="13"/>
        <v/>
      </c>
      <c r="AA14" s="97" t="str">
        <f t="shared" si="14"/>
        <v/>
      </c>
      <c r="AB14" s="62" t="str">
        <f t="shared" si="16"/>
        <v/>
      </c>
      <c r="AC14" s="62" t="str">
        <f t="shared" si="17"/>
        <v/>
      </c>
      <c r="AD14" s="145" t="str">
        <f t="shared" si="18"/>
        <v/>
      </c>
    </row>
    <row r="15" spans="1:30" ht="15" customHeight="1" x14ac:dyDescent="0.2">
      <c r="A15" s="47" t="s">
        <v>227</v>
      </c>
      <c r="B15" s="48" t="s">
        <v>285</v>
      </c>
      <c r="C15" s="49"/>
      <c r="D15" s="134"/>
      <c r="E15" s="42" t="str">
        <f t="shared" si="0"/>
        <v/>
      </c>
      <c r="F15" s="43" t="str">
        <f t="shared" si="15"/>
        <v/>
      </c>
      <c r="G15" s="43" t="str">
        <f t="shared" si="1"/>
        <v/>
      </c>
      <c r="H15" s="43" t="str">
        <f>IF(C15&lt;&gt;"", IF(RANK(G15, G$5:G$62)+COUNTIF(G$15:G15, G15) -1&lt;=(H$65-F$63), RANK(G15, G$5:G$62)+COUNTIF(G$15:G15, G15) -1, ""), "")</f>
        <v/>
      </c>
      <c r="I15" s="138" t="str">
        <f t="shared" si="2"/>
        <v/>
      </c>
      <c r="J15" s="149" t="str">
        <f t="shared" si="3"/>
        <v/>
      </c>
      <c r="K15" s="50" t="str">
        <f t="shared" si="4"/>
        <v/>
      </c>
      <c r="L15" s="51"/>
      <c r="M15" s="84" t="str">
        <f t="shared" si="5"/>
        <v/>
      </c>
      <c r="N15" s="86" t="str">
        <f t="shared" si="6"/>
        <v/>
      </c>
      <c r="O15" s="86"/>
      <c r="P15" s="83" t="str">
        <f t="shared" si="7"/>
        <v/>
      </c>
      <c r="Q15" s="86" t="str">
        <f t="shared" si="8"/>
        <v/>
      </c>
      <c r="R15" s="86" t="str">
        <f t="shared" si="9"/>
        <v/>
      </c>
      <c r="S15" s="84" t="str">
        <f>IF(M15&lt;&gt;"", IF(RANK(R15, R$5:R$62)+COUNTIF(R$15:R15, R15) -1&lt;=(B$68-N$63-Q$63), RANK(R15, R$5:R$62)+COUNTIF(R$15:R15, R15) -1, ""), "")</f>
        <v/>
      </c>
      <c r="T15" s="93" t="str">
        <f t="shared" si="10"/>
        <v/>
      </c>
      <c r="U15" s="103" t="str">
        <f t="shared" si="11"/>
        <v/>
      </c>
      <c r="W15" s="144" t="str">
        <f>IF(K15&lt;&gt; "", K15/K63, "")</f>
        <v/>
      </c>
      <c r="X15" s="62" t="str">
        <f t="shared" si="12"/>
        <v/>
      </c>
      <c r="Y15" s="70" t="str">
        <f t="shared" si="13"/>
        <v/>
      </c>
      <c r="AA15" s="97" t="str">
        <f t="shared" si="14"/>
        <v/>
      </c>
      <c r="AB15" s="62" t="str">
        <f t="shared" si="16"/>
        <v/>
      </c>
      <c r="AC15" s="62" t="str">
        <f t="shared" si="17"/>
        <v/>
      </c>
      <c r="AD15" s="145" t="str">
        <f t="shared" si="18"/>
        <v/>
      </c>
    </row>
    <row r="16" spans="1:30" ht="15" customHeight="1" x14ac:dyDescent="0.2">
      <c r="A16" s="47" t="s">
        <v>228</v>
      </c>
      <c r="B16" s="48" t="s">
        <v>286</v>
      </c>
      <c r="C16" s="49"/>
      <c r="D16" s="134"/>
      <c r="E16" s="42" t="str">
        <f t="shared" si="0"/>
        <v/>
      </c>
      <c r="F16" s="43" t="str">
        <f t="shared" si="15"/>
        <v/>
      </c>
      <c r="G16" s="43" t="str">
        <f t="shared" si="1"/>
        <v/>
      </c>
      <c r="H16" s="43" t="str">
        <f>IF(C16&lt;&gt;"", IF(RANK(G16, G$5:G$62)+COUNTIF(G$16:G16, G16) -1&lt;=(H$65-F$63), RANK(G16, G$5:G$62)+COUNTIF(G$16:G16, G16) -1, ""), "")</f>
        <v/>
      </c>
      <c r="I16" s="138" t="str">
        <f t="shared" si="2"/>
        <v/>
      </c>
      <c r="J16" s="149" t="str">
        <f t="shared" si="3"/>
        <v/>
      </c>
      <c r="K16" s="50" t="str">
        <f t="shared" si="4"/>
        <v/>
      </c>
      <c r="L16" s="51"/>
      <c r="M16" s="84" t="str">
        <f t="shared" si="5"/>
        <v/>
      </c>
      <c r="N16" s="86" t="str">
        <f t="shared" si="6"/>
        <v/>
      </c>
      <c r="O16" s="86"/>
      <c r="P16" s="83" t="str">
        <f t="shared" si="7"/>
        <v/>
      </c>
      <c r="Q16" s="86" t="str">
        <f t="shared" si="8"/>
        <v/>
      </c>
      <c r="R16" s="86" t="str">
        <f t="shared" si="9"/>
        <v/>
      </c>
      <c r="S16" s="84" t="str">
        <f>IF(M16&lt;&gt;"", IF(RANK(R16, R$5:R$62)+COUNTIF(R$16:R16, R16) -1&lt;=(B$68-N$63-Q$63), RANK(R16, R$5:R$62)+COUNTIF(R$16:R16, R16) -1, ""), "")</f>
        <v/>
      </c>
      <c r="T16" s="93" t="str">
        <f t="shared" si="10"/>
        <v/>
      </c>
      <c r="U16" s="103" t="str">
        <f t="shared" si="11"/>
        <v/>
      </c>
      <c r="W16" s="144" t="str">
        <f>IF(K16&lt;&gt; "", K16/K63, "")</f>
        <v/>
      </c>
      <c r="X16" s="62" t="str">
        <f t="shared" si="12"/>
        <v/>
      </c>
      <c r="Y16" s="70" t="str">
        <f t="shared" si="13"/>
        <v/>
      </c>
      <c r="AA16" s="97" t="str">
        <f t="shared" si="14"/>
        <v/>
      </c>
      <c r="AB16" s="62" t="str">
        <f t="shared" si="16"/>
        <v/>
      </c>
      <c r="AC16" s="62" t="str">
        <f t="shared" si="17"/>
        <v/>
      </c>
      <c r="AD16" s="145" t="str">
        <f t="shared" si="18"/>
        <v/>
      </c>
    </row>
    <row r="17" spans="1:30" ht="15" customHeight="1" x14ac:dyDescent="0.2">
      <c r="A17" s="47" t="s">
        <v>229</v>
      </c>
      <c r="B17" s="48" t="s">
        <v>287</v>
      </c>
      <c r="C17" s="49"/>
      <c r="D17" s="134"/>
      <c r="E17" s="42" t="str">
        <f t="shared" si="0"/>
        <v/>
      </c>
      <c r="F17" s="43" t="str">
        <f t="shared" si="15"/>
        <v/>
      </c>
      <c r="G17" s="43" t="str">
        <f t="shared" si="1"/>
        <v/>
      </c>
      <c r="H17" s="43" t="str">
        <f>IF(C17&lt;&gt;"", IF(RANK(G17, G$5:G$62)+COUNTIF(G$17:G17, G17) -1&lt;=(H$65-F$63), RANK(G17, G$5:G$62)+COUNTIF(G$17:G17, G17) -1, ""), "")</f>
        <v/>
      </c>
      <c r="I17" s="138" t="str">
        <f t="shared" si="2"/>
        <v/>
      </c>
      <c r="J17" s="149" t="str">
        <f t="shared" si="3"/>
        <v/>
      </c>
      <c r="K17" s="50" t="str">
        <f t="shared" si="4"/>
        <v/>
      </c>
      <c r="L17" s="51"/>
      <c r="M17" s="84" t="str">
        <f t="shared" si="5"/>
        <v/>
      </c>
      <c r="N17" s="86" t="str">
        <f t="shared" si="6"/>
        <v/>
      </c>
      <c r="O17" s="86"/>
      <c r="P17" s="83" t="str">
        <f t="shared" si="7"/>
        <v/>
      </c>
      <c r="Q17" s="86" t="str">
        <f t="shared" si="8"/>
        <v/>
      </c>
      <c r="R17" s="86" t="str">
        <f t="shared" si="9"/>
        <v/>
      </c>
      <c r="S17" s="84" t="str">
        <f>IF(M17&lt;&gt;"", IF(RANK(R17, R$5:R$62)+COUNTIF(R$17:R17, R17) -1&lt;=(B$68-N$63-Q$63), RANK(R17, R$5:R$62)+COUNTIF(R$17:R17, R17) -1, ""), "")</f>
        <v/>
      </c>
      <c r="T17" s="93" t="str">
        <f t="shared" si="10"/>
        <v/>
      </c>
      <c r="U17" s="103" t="str">
        <f t="shared" si="11"/>
        <v/>
      </c>
      <c r="W17" s="144" t="str">
        <f>IF(K17&lt;&gt; "", K17/K63, "")</f>
        <v/>
      </c>
      <c r="X17" s="62" t="str">
        <f t="shared" si="12"/>
        <v/>
      </c>
      <c r="Y17" s="70" t="str">
        <f t="shared" si="13"/>
        <v/>
      </c>
      <c r="AA17" s="97" t="str">
        <f t="shared" si="14"/>
        <v/>
      </c>
      <c r="AB17" s="62" t="str">
        <f t="shared" si="16"/>
        <v/>
      </c>
      <c r="AC17" s="62" t="str">
        <f t="shared" si="17"/>
        <v/>
      </c>
      <c r="AD17" s="145" t="str">
        <f t="shared" si="18"/>
        <v/>
      </c>
    </row>
    <row r="18" spans="1:30" ht="15" customHeight="1" x14ac:dyDescent="0.2">
      <c r="A18" s="160" t="s">
        <v>230</v>
      </c>
      <c r="B18" s="161" t="s">
        <v>288</v>
      </c>
      <c r="C18" s="162">
        <v>195531</v>
      </c>
      <c r="D18" s="163"/>
      <c r="E18" s="164">
        <f t="shared" si="0"/>
        <v>7.9146326654523378</v>
      </c>
      <c r="F18" s="165">
        <f t="shared" si="15"/>
        <v>7</v>
      </c>
      <c r="G18" s="165">
        <f t="shared" si="1"/>
        <v>22596</v>
      </c>
      <c r="H18" s="165">
        <f>IF(C18&lt;&gt;"", IF(RANK(G18, G$5:G$62)+COUNTIF(G$18:G18, G18) -1&lt;=(H$65-F$63), RANK(G18, G$5:G$62)+COUNTIF(G$18:G18, G18) -1, ""), "")</f>
        <v>1</v>
      </c>
      <c r="I18" s="166">
        <f t="shared" si="2"/>
        <v>8</v>
      </c>
      <c r="J18" s="168">
        <f t="shared" si="3"/>
        <v>8</v>
      </c>
      <c r="K18" s="169">
        <f t="shared" si="4"/>
        <v>195531</v>
      </c>
      <c r="L18" s="170"/>
      <c r="M18" s="171">
        <f t="shared" si="5"/>
        <v>195531</v>
      </c>
      <c r="N18" s="172" t="str">
        <f t="shared" si="6"/>
        <v/>
      </c>
      <c r="O18" s="172"/>
      <c r="P18" s="173">
        <f t="shared" si="7"/>
        <v>16.623958510457406</v>
      </c>
      <c r="Q18" s="172">
        <f t="shared" si="8"/>
        <v>16</v>
      </c>
      <c r="R18" s="172">
        <f t="shared" si="9"/>
        <v>7339</v>
      </c>
      <c r="S18" s="171" t="str">
        <f>IF(M18&lt;&gt;"", IF(RANK(R18, R$5:R$62)+COUNTIF(R$18:R18, R18) -1&lt;=(B$68-N$63-Q$63), RANK(R18, R$5:R$62)+COUNTIF(R$18:R18, R18) -1, ""), "")</f>
        <v/>
      </c>
      <c r="T18" s="171">
        <f t="shared" si="10"/>
        <v>16</v>
      </c>
      <c r="U18" s="174">
        <f t="shared" si="11"/>
        <v>8</v>
      </c>
      <c r="W18" s="175">
        <f>IF(K18&lt;&gt; "", K18/K63, "")</f>
        <v>0.49467079881095438</v>
      </c>
      <c r="X18" s="176">
        <f t="shared" si="12"/>
        <v>0.53333333333333333</v>
      </c>
      <c r="Y18" s="177">
        <f t="shared" si="13"/>
        <v>3.8662534522379E-2</v>
      </c>
      <c r="AA18" s="178">
        <f t="shared" si="14"/>
        <v>195531</v>
      </c>
      <c r="AB18" s="176">
        <f t="shared" si="16"/>
        <v>0.53628025869020257</v>
      </c>
      <c r="AC18" s="176">
        <f t="shared" si="17"/>
        <v>0.53333333333333333</v>
      </c>
      <c r="AD18" s="179">
        <f t="shared" si="18"/>
        <v>-2.9469253568692455E-3</v>
      </c>
    </row>
    <row r="19" spans="1:30" ht="15" customHeight="1" x14ac:dyDescent="0.2">
      <c r="A19" s="47" t="s">
        <v>231</v>
      </c>
      <c r="B19" s="48" t="s">
        <v>289</v>
      </c>
      <c r="C19" s="49"/>
      <c r="D19" s="134"/>
      <c r="E19" s="42" t="str">
        <f t="shared" si="0"/>
        <v/>
      </c>
      <c r="F19" s="43" t="str">
        <f t="shared" si="15"/>
        <v/>
      </c>
      <c r="G19" s="43" t="str">
        <f t="shared" si="1"/>
        <v/>
      </c>
      <c r="H19" s="43" t="str">
        <f>IF(C19&lt;&gt;"", IF(RANK(G19, G$5:G$62)+COUNTIF(G$19:G19, G19) -1&lt;=(H$65-F$63), RANK(G19, G$5:G$62)+COUNTIF(G$19:G19, G19) -1, ""), "")</f>
        <v/>
      </c>
      <c r="I19" s="138" t="str">
        <f t="shared" si="2"/>
        <v/>
      </c>
      <c r="J19" s="149" t="str">
        <f t="shared" si="3"/>
        <v/>
      </c>
      <c r="K19" s="50" t="str">
        <f t="shared" si="4"/>
        <v/>
      </c>
      <c r="L19" s="51"/>
      <c r="M19" s="84" t="str">
        <f t="shared" si="5"/>
        <v/>
      </c>
      <c r="N19" s="86" t="str">
        <f t="shared" si="6"/>
        <v/>
      </c>
      <c r="O19" s="86"/>
      <c r="P19" s="83" t="str">
        <f t="shared" si="7"/>
        <v/>
      </c>
      <c r="Q19" s="86" t="str">
        <f t="shared" si="8"/>
        <v/>
      </c>
      <c r="R19" s="86" t="str">
        <f t="shared" si="9"/>
        <v/>
      </c>
      <c r="S19" s="84" t="str">
        <f>IF(M19&lt;&gt;"", IF(RANK(R19, R$5:R$62)+COUNTIF(R$19:R19, R19) -1&lt;=(B$68-N$63-Q$63), RANK(R19, R$5:R$62)+COUNTIF(R$19:R19, R19) -1, ""), "")</f>
        <v/>
      </c>
      <c r="T19" s="93" t="str">
        <f t="shared" si="10"/>
        <v/>
      </c>
      <c r="U19" s="103" t="str">
        <f t="shared" si="11"/>
        <v/>
      </c>
      <c r="W19" s="144" t="str">
        <f>IF(K19&lt;&gt; "", K19/K63, "")</f>
        <v/>
      </c>
      <c r="X19" s="62" t="str">
        <f t="shared" si="12"/>
        <v/>
      </c>
      <c r="Y19" s="70" t="str">
        <f t="shared" si="13"/>
        <v/>
      </c>
      <c r="AA19" s="97" t="str">
        <f t="shared" si="14"/>
        <v/>
      </c>
      <c r="AB19" s="62" t="str">
        <f t="shared" si="16"/>
        <v/>
      </c>
      <c r="AC19" s="62" t="str">
        <f t="shared" si="17"/>
        <v/>
      </c>
      <c r="AD19" s="145" t="str">
        <f t="shared" si="18"/>
        <v/>
      </c>
    </row>
    <row r="20" spans="1:30" ht="15" customHeight="1" x14ac:dyDescent="0.2">
      <c r="A20" s="47" t="s">
        <v>232</v>
      </c>
      <c r="B20" s="48" t="s">
        <v>290</v>
      </c>
      <c r="C20" s="49"/>
      <c r="D20" s="134"/>
      <c r="E20" s="42" t="str">
        <f t="shared" si="0"/>
        <v/>
      </c>
      <c r="F20" s="43" t="str">
        <f t="shared" si="15"/>
        <v/>
      </c>
      <c r="G20" s="43" t="str">
        <f t="shared" si="1"/>
        <v/>
      </c>
      <c r="H20" s="43" t="str">
        <f>IF(C20&lt;&gt;"", IF(RANK(G20, G$5:G$62)+COUNTIF(G$20:G20, G20) -1&lt;=(H$65-F$63), RANK(G20, G$5:G$62)+COUNTIF(G$20:G20, G20) -1, ""), "")</f>
        <v/>
      </c>
      <c r="I20" s="138" t="str">
        <f t="shared" si="2"/>
        <v/>
      </c>
      <c r="J20" s="149" t="str">
        <f t="shared" si="3"/>
        <v/>
      </c>
      <c r="K20" s="50" t="str">
        <f t="shared" si="4"/>
        <v/>
      </c>
      <c r="L20" s="51"/>
      <c r="M20" s="84" t="str">
        <f t="shared" si="5"/>
        <v/>
      </c>
      <c r="N20" s="86" t="str">
        <f t="shared" si="6"/>
        <v/>
      </c>
      <c r="O20" s="86"/>
      <c r="P20" s="83" t="str">
        <f t="shared" si="7"/>
        <v/>
      </c>
      <c r="Q20" s="86" t="str">
        <f t="shared" si="8"/>
        <v/>
      </c>
      <c r="R20" s="86" t="str">
        <f t="shared" si="9"/>
        <v/>
      </c>
      <c r="S20" s="84" t="str">
        <f>IF(M20&lt;&gt;"", IF(RANK(R20, R$5:R$62)+COUNTIF(R$20:R20, R20) -1&lt;=(B$68-N$63-Q$63), RANK(R20, R$5:R$62)+COUNTIF(R$20:R20, R20) -1, ""), "")</f>
        <v/>
      </c>
      <c r="T20" s="93" t="str">
        <f t="shared" si="10"/>
        <v/>
      </c>
      <c r="U20" s="103" t="str">
        <f t="shared" si="11"/>
        <v/>
      </c>
      <c r="W20" s="144" t="str">
        <f>IF(K20&lt;&gt; "", K20/K63, "")</f>
        <v/>
      </c>
      <c r="X20" s="62" t="str">
        <f t="shared" si="12"/>
        <v/>
      </c>
      <c r="Y20" s="70" t="str">
        <f t="shared" si="13"/>
        <v/>
      </c>
      <c r="AA20" s="97" t="str">
        <f t="shared" si="14"/>
        <v/>
      </c>
      <c r="AB20" s="62" t="str">
        <f t="shared" si="16"/>
        <v/>
      </c>
      <c r="AC20" s="62" t="str">
        <f t="shared" si="17"/>
        <v/>
      </c>
      <c r="AD20" s="145" t="str">
        <f t="shared" si="18"/>
        <v/>
      </c>
    </row>
    <row r="21" spans="1:30" ht="15" customHeight="1" x14ac:dyDescent="0.2">
      <c r="A21" s="47" t="s">
        <v>233</v>
      </c>
      <c r="B21" s="48" t="s">
        <v>291</v>
      </c>
      <c r="C21" s="141">
        <v>412</v>
      </c>
      <c r="D21" s="134"/>
      <c r="E21" s="42">
        <f t="shared" si="0"/>
        <v>1.667678607569318E-2</v>
      </c>
      <c r="F21" s="43">
        <f t="shared" si="15"/>
        <v>0</v>
      </c>
      <c r="G21" s="43">
        <f t="shared" si="1"/>
        <v>412</v>
      </c>
      <c r="H21" s="43" t="str">
        <f>IF(C21&lt;&gt;"", IF(RANK(G21, G$5:G$62)+COUNTIF(G$21:G21, G21) -1&lt;=(H$65-F$63), RANK(G21, G$5:G$62)+COUNTIF(G$21:G21, G21) -1, ""), "")</f>
        <v/>
      </c>
      <c r="I21" s="138" t="str">
        <f t="shared" si="2"/>
        <v/>
      </c>
      <c r="J21" s="149" t="str">
        <f t="shared" si="3"/>
        <v/>
      </c>
      <c r="K21" s="50">
        <f t="shared" si="4"/>
        <v>412</v>
      </c>
      <c r="L21" s="51"/>
      <c r="M21" s="84" t="str">
        <f t="shared" si="5"/>
        <v/>
      </c>
      <c r="N21" s="86" t="str">
        <f t="shared" si="6"/>
        <v/>
      </c>
      <c r="O21" s="86"/>
      <c r="P21" s="83" t="str">
        <f t="shared" si="7"/>
        <v/>
      </c>
      <c r="Q21" s="86" t="str">
        <f t="shared" si="8"/>
        <v/>
      </c>
      <c r="R21" s="86" t="str">
        <f t="shared" si="9"/>
        <v/>
      </c>
      <c r="S21" s="84" t="str">
        <f>IF(M21&lt;&gt;"", IF(RANK(R21, R$5:R$62)+COUNTIF(R$21:R21, R21) -1&lt;=(B$68-N$63-Q$63), RANK(R21, R$5:R$62)+COUNTIF(R$21:R21, R21) -1, ""), "")</f>
        <v/>
      </c>
      <c r="T21" s="93" t="str">
        <f t="shared" si="10"/>
        <v/>
      </c>
      <c r="U21" s="103" t="str">
        <f t="shared" si="11"/>
        <v/>
      </c>
      <c r="W21" s="144">
        <f>IF(K21&lt;&gt; "", K21/K63, "")</f>
        <v>1.0423123142116249E-3</v>
      </c>
      <c r="X21" s="62" t="str">
        <f t="shared" si="12"/>
        <v/>
      </c>
      <c r="Y21" s="70">
        <f t="shared" si="13"/>
        <v>-1.0423123142116199E-3</v>
      </c>
      <c r="AA21" s="97" t="str">
        <f t="shared" si="14"/>
        <v/>
      </c>
      <c r="AB21" s="62" t="str">
        <f t="shared" si="16"/>
        <v/>
      </c>
      <c r="AC21" s="62" t="str">
        <f t="shared" si="17"/>
        <v/>
      </c>
      <c r="AD21" s="145" t="str">
        <f t="shared" si="18"/>
        <v/>
      </c>
    </row>
    <row r="22" spans="1:30" ht="15" customHeight="1" x14ac:dyDescent="0.2">
      <c r="A22" s="47" t="s">
        <v>234</v>
      </c>
      <c r="B22" s="48" t="s">
        <v>292</v>
      </c>
      <c r="C22" s="49"/>
      <c r="D22" s="134"/>
      <c r="E22" s="42" t="str">
        <f t="shared" si="0"/>
        <v/>
      </c>
      <c r="F22" s="43" t="str">
        <f t="shared" si="15"/>
        <v/>
      </c>
      <c r="G22" s="43" t="str">
        <f t="shared" si="1"/>
        <v/>
      </c>
      <c r="H22" s="43" t="str">
        <f>IF(C22&lt;&gt;"", IF(RANK(G22, G$5:G$62)+COUNTIF(G$22:G22, G22) -1&lt;=(H$65-F$63), RANK(G22, G$5:G$62)+COUNTIF(G$22:G22, G22) -1, ""), "")</f>
        <v/>
      </c>
      <c r="I22" s="138" t="str">
        <f t="shared" si="2"/>
        <v/>
      </c>
      <c r="J22" s="149" t="str">
        <f t="shared" si="3"/>
        <v/>
      </c>
      <c r="K22" s="50" t="str">
        <f t="shared" si="4"/>
        <v/>
      </c>
      <c r="L22" s="51"/>
      <c r="M22" s="84" t="str">
        <f t="shared" si="5"/>
        <v/>
      </c>
      <c r="N22" s="86" t="str">
        <f t="shared" si="6"/>
        <v/>
      </c>
      <c r="O22" s="86"/>
      <c r="P22" s="83" t="str">
        <f t="shared" si="7"/>
        <v/>
      </c>
      <c r="Q22" s="86" t="str">
        <f t="shared" si="8"/>
        <v/>
      </c>
      <c r="R22" s="86" t="str">
        <f t="shared" si="9"/>
        <v/>
      </c>
      <c r="S22" s="84" t="str">
        <f>IF(M22&lt;&gt;"", IF(RANK(R22, R$5:R$62)+COUNTIF(R$22:R22, R22) -1&lt;=(B$68-N$63-Q$63), RANK(R22, R$5:R$62)+COUNTIF(R$22:R22, R22) -1, ""), "")</f>
        <v/>
      </c>
      <c r="T22" s="93" t="str">
        <f t="shared" si="10"/>
        <v/>
      </c>
      <c r="U22" s="103" t="str">
        <f t="shared" si="11"/>
        <v/>
      </c>
      <c r="W22" s="144" t="str">
        <f>IF(K22&lt;&gt; "", K22/K63, "")</f>
        <v/>
      </c>
      <c r="X22" s="62" t="str">
        <f t="shared" si="12"/>
        <v/>
      </c>
      <c r="Y22" s="70" t="str">
        <f t="shared" si="13"/>
        <v/>
      </c>
      <c r="AA22" s="97" t="str">
        <f t="shared" si="14"/>
        <v/>
      </c>
      <c r="AB22" s="62" t="str">
        <f t="shared" si="16"/>
        <v/>
      </c>
      <c r="AC22" s="62" t="str">
        <f t="shared" si="17"/>
        <v/>
      </c>
      <c r="AD22" s="145" t="str">
        <f t="shared" si="18"/>
        <v/>
      </c>
    </row>
    <row r="23" spans="1:30" ht="15" customHeight="1" x14ac:dyDescent="0.2">
      <c r="A23" s="47" t="s">
        <v>235</v>
      </c>
      <c r="B23" s="48" t="s">
        <v>293</v>
      </c>
      <c r="C23" s="49"/>
      <c r="D23" s="134"/>
      <c r="E23" s="42" t="str">
        <f t="shared" si="0"/>
        <v/>
      </c>
      <c r="F23" s="43" t="str">
        <f t="shared" si="15"/>
        <v/>
      </c>
      <c r="G23" s="43" t="str">
        <f t="shared" si="1"/>
        <v/>
      </c>
      <c r="H23" s="43" t="str">
        <f>IF(C23&lt;&gt;"", IF(RANK(G23, G$5:G$62)+COUNTIF(G$23:G23, G23) -1&lt;=(H$65-F$63), RANK(G23, G$5:G$62)+COUNTIF(G$23:G23, G23) -1, ""), "")</f>
        <v/>
      </c>
      <c r="I23" s="138" t="str">
        <f t="shared" si="2"/>
        <v/>
      </c>
      <c r="J23" s="149" t="str">
        <f t="shared" si="3"/>
        <v/>
      </c>
      <c r="K23" s="50" t="str">
        <f t="shared" si="4"/>
        <v/>
      </c>
      <c r="L23" s="51"/>
      <c r="M23" s="84" t="str">
        <f t="shared" si="5"/>
        <v/>
      </c>
      <c r="N23" s="86" t="str">
        <f t="shared" si="6"/>
        <v/>
      </c>
      <c r="O23" s="86"/>
      <c r="P23" s="83" t="str">
        <f t="shared" si="7"/>
        <v/>
      </c>
      <c r="Q23" s="86" t="str">
        <f t="shared" si="8"/>
        <v/>
      </c>
      <c r="R23" s="86" t="str">
        <f t="shared" si="9"/>
        <v/>
      </c>
      <c r="S23" s="84" t="str">
        <f>IF(M23&lt;&gt;"", IF(RANK(R23, R$5:R$62)+COUNTIF(R$23:R23, R23) -1&lt;=(B$68-N$63-Q$63), RANK(R23, R$5:R$62)+COUNTIF(R$23:R23, R23) -1, ""), "")</f>
        <v/>
      </c>
      <c r="T23" s="93" t="str">
        <f t="shared" si="10"/>
        <v/>
      </c>
      <c r="U23" s="103" t="str">
        <f t="shared" si="11"/>
        <v/>
      </c>
      <c r="W23" s="144" t="str">
        <f>IF(K23&lt;&gt; "", K23/K63, "")</f>
        <v/>
      </c>
      <c r="X23" s="62" t="str">
        <f t="shared" si="12"/>
        <v/>
      </c>
      <c r="Y23" s="70" t="str">
        <f t="shared" si="13"/>
        <v/>
      </c>
      <c r="AA23" s="97" t="str">
        <f t="shared" si="14"/>
        <v/>
      </c>
      <c r="AB23" s="62" t="str">
        <f t="shared" si="16"/>
        <v/>
      </c>
      <c r="AC23" s="62" t="str">
        <f t="shared" si="17"/>
        <v/>
      </c>
      <c r="AD23" s="145" t="str">
        <f t="shared" si="18"/>
        <v/>
      </c>
    </row>
    <row r="24" spans="1:30" ht="15" customHeight="1" x14ac:dyDescent="0.2">
      <c r="A24" s="47" t="s">
        <v>236</v>
      </c>
      <c r="B24" s="48" t="s">
        <v>294</v>
      </c>
      <c r="C24" s="141">
        <v>222</v>
      </c>
      <c r="D24" s="134"/>
      <c r="E24" s="42">
        <f t="shared" si="0"/>
        <v>8.9860352155434128E-3</v>
      </c>
      <c r="F24" s="43">
        <f t="shared" si="15"/>
        <v>0</v>
      </c>
      <c r="G24" s="43">
        <f t="shared" si="1"/>
        <v>222</v>
      </c>
      <c r="H24" s="43" t="str">
        <f>IF(C24&lt;&gt;"", IF(RANK(G24, G$5:G$62)+COUNTIF(G$24:G24, G24) -1&lt;=(H$65-F$63), RANK(G24, G$5:G$62)+COUNTIF(G$24:G24, G24) -1, ""), "")</f>
        <v/>
      </c>
      <c r="I24" s="138" t="str">
        <f t="shared" si="2"/>
        <v/>
      </c>
      <c r="J24" s="149" t="str">
        <f t="shared" si="3"/>
        <v/>
      </c>
      <c r="K24" s="50">
        <f t="shared" si="4"/>
        <v>222</v>
      </c>
      <c r="L24" s="51"/>
      <c r="M24" s="84" t="str">
        <f t="shared" si="5"/>
        <v/>
      </c>
      <c r="N24" s="86" t="str">
        <f t="shared" si="6"/>
        <v/>
      </c>
      <c r="O24" s="86"/>
      <c r="P24" s="83" t="str">
        <f t="shared" si="7"/>
        <v/>
      </c>
      <c r="Q24" s="86" t="str">
        <f t="shared" si="8"/>
        <v/>
      </c>
      <c r="R24" s="86" t="str">
        <f t="shared" si="9"/>
        <v/>
      </c>
      <c r="S24" s="84" t="str">
        <f>IF(M24&lt;&gt;"", IF(RANK(R24, R$5:R$62)+COUNTIF(R$24:R24, R24) -1&lt;=(B$68-N$63-Q$63), RANK(R24, R$5:R$62)+COUNTIF(R$24:R24, R24) -1, ""), "")</f>
        <v/>
      </c>
      <c r="T24" s="93" t="str">
        <f t="shared" si="10"/>
        <v/>
      </c>
      <c r="U24" s="103" t="str">
        <f t="shared" si="11"/>
        <v/>
      </c>
      <c r="W24" s="144">
        <f>IF(K24&lt;&gt; "", K24/K63, "")</f>
        <v>5.6163430523053571E-4</v>
      </c>
      <c r="X24" s="62" t="str">
        <f t="shared" si="12"/>
        <v/>
      </c>
      <c r="Y24" s="70">
        <f t="shared" si="13"/>
        <v>-5.6163430523053603E-4</v>
      </c>
      <c r="AA24" s="97" t="str">
        <f t="shared" si="14"/>
        <v/>
      </c>
      <c r="AB24" s="62" t="str">
        <f t="shared" si="16"/>
        <v/>
      </c>
      <c r="AC24" s="62" t="str">
        <f t="shared" si="17"/>
        <v/>
      </c>
      <c r="AD24" s="145" t="str">
        <f t="shared" si="18"/>
        <v/>
      </c>
    </row>
    <row r="25" spans="1:30" ht="15" customHeight="1" x14ac:dyDescent="0.2">
      <c r="A25" s="47" t="s">
        <v>237</v>
      </c>
      <c r="B25" s="48" t="s">
        <v>295</v>
      </c>
      <c r="C25" s="49"/>
      <c r="D25" s="134"/>
      <c r="E25" s="42" t="str">
        <f t="shared" si="0"/>
        <v/>
      </c>
      <c r="F25" s="43" t="str">
        <f t="shared" si="15"/>
        <v/>
      </c>
      <c r="G25" s="43" t="str">
        <f t="shared" si="1"/>
        <v/>
      </c>
      <c r="H25" s="43" t="str">
        <f>IF(C25&lt;&gt;"", IF(RANK(G25, G$5:G$62)+COUNTIF(G$25:G25, G25) -1&lt;=(H$65-F$63), RANK(G25, G$5:G$62)+COUNTIF(G$25:G25, G25) -1, ""), "")</f>
        <v/>
      </c>
      <c r="I25" s="138" t="str">
        <f t="shared" si="2"/>
        <v/>
      </c>
      <c r="J25" s="149" t="str">
        <f t="shared" si="3"/>
        <v/>
      </c>
      <c r="K25" s="50" t="str">
        <f t="shared" si="4"/>
        <v/>
      </c>
      <c r="L25" s="51"/>
      <c r="M25" s="84" t="str">
        <f t="shared" si="5"/>
        <v/>
      </c>
      <c r="N25" s="86" t="str">
        <f t="shared" si="6"/>
        <v/>
      </c>
      <c r="O25" s="86"/>
      <c r="P25" s="83" t="str">
        <f t="shared" si="7"/>
        <v/>
      </c>
      <c r="Q25" s="86" t="str">
        <f t="shared" si="8"/>
        <v/>
      </c>
      <c r="R25" s="86" t="str">
        <f t="shared" si="9"/>
        <v/>
      </c>
      <c r="S25" s="84" t="str">
        <f>IF(M25&lt;&gt;"", IF(RANK(R25, R$5:R$62)+COUNTIF(R$25:R25, R25) -1&lt;=(B$68-N$63-Q$63), RANK(R25, R$5:R$62)+COUNTIF(R$25:R25, R25) -1, ""), "")</f>
        <v/>
      </c>
      <c r="T25" s="93" t="str">
        <f t="shared" si="10"/>
        <v/>
      </c>
      <c r="U25" s="103" t="str">
        <f t="shared" si="11"/>
        <v/>
      </c>
      <c r="W25" s="144" t="str">
        <f>IF(K25&lt;&gt; "", K25/K63, "")</f>
        <v/>
      </c>
      <c r="X25" s="62" t="str">
        <f t="shared" si="12"/>
        <v/>
      </c>
      <c r="Y25" s="70" t="str">
        <f t="shared" si="13"/>
        <v/>
      </c>
      <c r="AA25" s="97" t="str">
        <f t="shared" si="14"/>
        <v/>
      </c>
      <c r="AB25" s="62" t="str">
        <f t="shared" si="16"/>
        <v/>
      </c>
      <c r="AC25" s="62" t="str">
        <f t="shared" si="17"/>
        <v/>
      </c>
      <c r="AD25" s="145" t="str">
        <f t="shared" si="18"/>
        <v/>
      </c>
    </row>
    <row r="26" spans="1:30" ht="15" customHeight="1" x14ac:dyDescent="0.2">
      <c r="A26" s="47" t="s">
        <v>238</v>
      </c>
      <c r="B26" s="48" t="s">
        <v>296</v>
      </c>
      <c r="C26" s="141">
        <v>602</v>
      </c>
      <c r="D26" s="134"/>
      <c r="E26" s="42">
        <f t="shared" si="0"/>
        <v>2.4367536935842947E-2</v>
      </c>
      <c r="F26" s="43">
        <f t="shared" si="15"/>
        <v>0</v>
      </c>
      <c r="G26" s="43">
        <f t="shared" si="1"/>
        <v>602</v>
      </c>
      <c r="H26" s="43" t="str">
        <f>IF(C26&lt;&gt;"", IF(RANK(G26, G$5:G$62)+COUNTIF(G$26:G26, G26) -1&lt;=(H$65-F$63), RANK(G26, G$5:G$62)+COUNTIF(G$26:G26, G26) -1, ""), "")</f>
        <v/>
      </c>
      <c r="I26" s="138" t="str">
        <f t="shared" si="2"/>
        <v/>
      </c>
      <c r="J26" s="149" t="str">
        <f t="shared" si="3"/>
        <v/>
      </c>
      <c r="K26" s="50">
        <f t="shared" si="4"/>
        <v>602</v>
      </c>
      <c r="L26" s="51"/>
      <c r="M26" s="84" t="str">
        <f t="shared" si="5"/>
        <v/>
      </c>
      <c r="N26" s="86" t="str">
        <f t="shared" si="6"/>
        <v/>
      </c>
      <c r="O26" s="86"/>
      <c r="P26" s="83" t="str">
        <f t="shared" si="7"/>
        <v/>
      </c>
      <c r="Q26" s="86" t="str">
        <f t="shared" si="8"/>
        <v/>
      </c>
      <c r="R26" s="86" t="str">
        <f t="shared" si="9"/>
        <v/>
      </c>
      <c r="S26" s="84" t="str">
        <f>IF(M26&lt;&gt;"", IF(RANK(R26, R$5:R$62)+COUNTIF(R$26:R26, R26) -1&lt;=(B$68-N$63-Q$63), RANK(R26, R$5:R$62)+COUNTIF(R$26:R26, R26) -1, ""), "")</f>
        <v/>
      </c>
      <c r="T26" s="93" t="str">
        <f t="shared" si="10"/>
        <v/>
      </c>
      <c r="U26" s="103" t="str">
        <f t="shared" si="11"/>
        <v/>
      </c>
      <c r="W26" s="144">
        <f>IF(K26&lt;&gt; "", K26/K63, "")</f>
        <v>1.522990323192714E-3</v>
      </c>
      <c r="X26" s="62" t="str">
        <f t="shared" si="12"/>
        <v/>
      </c>
      <c r="Y26" s="70">
        <f t="shared" si="13"/>
        <v>-1.5229903231927099E-3</v>
      </c>
      <c r="AA26" s="97" t="str">
        <f t="shared" si="14"/>
        <v/>
      </c>
      <c r="AB26" s="62" t="str">
        <f t="shared" si="16"/>
        <v/>
      </c>
      <c r="AC26" s="62" t="str">
        <f t="shared" si="17"/>
        <v/>
      </c>
      <c r="AD26" s="145" t="str">
        <f t="shared" si="18"/>
        <v/>
      </c>
    </row>
    <row r="27" spans="1:30" ht="15" customHeight="1" x14ac:dyDescent="0.2">
      <c r="A27" s="47" t="s">
        <v>239</v>
      </c>
      <c r="B27" s="48" t="s">
        <v>297</v>
      </c>
      <c r="C27" s="141">
        <v>906</v>
      </c>
      <c r="D27" s="134"/>
      <c r="E27" s="42">
        <f t="shared" si="0"/>
        <v>3.6672738312082571E-2</v>
      </c>
      <c r="F27" s="43">
        <f t="shared" si="15"/>
        <v>0</v>
      </c>
      <c r="G27" s="43">
        <f t="shared" si="1"/>
        <v>906</v>
      </c>
      <c r="H27" s="43" t="str">
        <f>IF(C27&lt;&gt;"", IF(RANK(G27, G$5:G$62)+COUNTIF(G$27:G27, G27) -1&lt;=(H$65-F$63), RANK(G27, G$5:G$62)+COUNTIF(G$27:G27, G27) -1, ""), "")</f>
        <v/>
      </c>
      <c r="I27" s="138" t="str">
        <f t="shared" si="2"/>
        <v/>
      </c>
      <c r="J27" s="149" t="str">
        <f t="shared" si="3"/>
        <v/>
      </c>
      <c r="K27" s="50">
        <f t="shared" si="4"/>
        <v>906</v>
      </c>
      <c r="L27" s="51"/>
      <c r="M27" s="84" t="str">
        <f t="shared" si="5"/>
        <v/>
      </c>
      <c r="N27" s="86" t="str">
        <f t="shared" si="6"/>
        <v/>
      </c>
      <c r="O27" s="86"/>
      <c r="P27" s="83" t="str">
        <f t="shared" si="7"/>
        <v/>
      </c>
      <c r="Q27" s="86" t="str">
        <f t="shared" si="8"/>
        <v/>
      </c>
      <c r="R27" s="86" t="str">
        <f t="shared" si="9"/>
        <v/>
      </c>
      <c r="S27" s="84" t="str">
        <f>IF(M27&lt;&gt;"", IF(RANK(R27, R$5:R$62)+COUNTIF(R$27:R27, R27) -1&lt;=(B$68-N$63-Q$63), RANK(R27, R$5:R$62)+COUNTIF(R$27:R27, R27) -1, ""), "")</f>
        <v/>
      </c>
      <c r="T27" s="93" t="str">
        <f t="shared" si="10"/>
        <v/>
      </c>
      <c r="U27" s="103" t="str">
        <f t="shared" si="11"/>
        <v/>
      </c>
      <c r="W27" s="144">
        <f>IF(K27&lt;&gt; "", K27/K63, "")</f>
        <v>2.2920751375624564E-3</v>
      </c>
      <c r="X27" s="62" t="str">
        <f t="shared" si="12"/>
        <v/>
      </c>
      <c r="Y27" s="70">
        <f t="shared" si="13"/>
        <v>-2.2920751375624599E-3</v>
      </c>
      <c r="AA27" s="97" t="str">
        <f t="shared" si="14"/>
        <v/>
      </c>
      <c r="AB27" s="62" t="str">
        <f t="shared" si="16"/>
        <v/>
      </c>
      <c r="AC27" s="62" t="str">
        <f t="shared" si="17"/>
        <v/>
      </c>
      <c r="AD27" s="145" t="str">
        <f t="shared" si="18"/>
        <v/>
      </c>
    </row>
    <row r="28" spans="1:30" ht="15" customHeight="1" x14ac:dyDescent="0.2">
      <c r="A28" s="47" t="s">
        <v>240</v>
      </c>
      <c r="B28" s="48" t="s">
        <v>298</v>
      </c>
      <c r="C28" s="141">
        <v>85</v>
      </c>
      <c r="D28" s="134"/>
      <c r="E28" s="42">
        <f t="shared" si="0"/>
        <v>3.4405990690143697E-3</v>
      </c>
      <c r="F28" s="43">
        <f t="shared" si="15"/>
        <v>0</v>
      </c>
      <c r="G28" s="43">
        <f t="shared" si="1"/>
        <v>85</v>
      </c>
      <c r="H28" s="43" t="str">
        <f>IF(C28&lt;&gt;"", IF(RANK(G28, G$5:G$62)+COUNTIF(G$28:G28, G28) -1&lt;=(H$65-F$63), RANK(G28, G$5:G$62)+COUNTIF(G$28:G28, G28) -1, ""), "")</f>
        <v/>
      </c>
      <c r="I28" s="138" t="str">
        <f t="shared" si="2"/>
        <v/>
      </c>
      <c r="J28" s="149" t="str">
        <f t="shared" si="3"/>
        <v/>
      </c>
      <c r="K28" s="50">
        <f t="shared" si="4"/>
        <v>85</v>
      </c>
      <c r="L28" s="51"/>
      <c r="M28" s="84" t="str">
        <f t="shared" si="5"/>
        <v/>
      </c>
      <c r="N28" s="86" t="str">
        <f t="shared" si="6"/>
        <v/>
      </c>
      <c r="O28" s="86"/>
      <c r="P28" s="83" t="str">
        <f t="shared" si="7"/>
        <v/>
      </c>
      <c r="Q28" s="86" t="str">
        <f t="shared" si="8"/>
        <v/>
      </c>
      <c r="R28" s="86" t="str">
        <f t="shared" si="9"/>
        <v/>
      </c>
      <c r="S28" s="84" t="str">
        <f>IF(M28&lt;&gt;"", IF(RANK(R28, R$5:R$62)+COUNTIF(R$28:R28, R28) -1&lt;=(B$68-N$63-Q$63), RANK(R28, R$5:R$62)+COUNTIF(R$28:R28, R28) -1, ""), "")</f>
        <v/>
      </c>
      <c r="T28" s="93" t="str">
        <f t="shared" si="10"/>
        <v/>
      </c>
      <c r="U28" s="103" t="str">
        <f t="shared" si="11"/>
        <v/>
      </c>
      <c r="W28" s="144">
        <f>IF(K28&lt;&gt; "", K28/K63, "")</f>
        <v>2.1504016191259249E-4</v>
      </c>
      <c r="X28" s="62" t="str">
        <f t="shared" si="12"/>
        <v/>
      </c>
      <c r="Y28" s="70">
        <f t="shared" si="13"/>
        <v>-2.15040161912592E-4</v>
      </c>
      <c r="AA28" s="97" t="str">
        <f t="shared" si="14"/>
        <v/>
      </c>
      <c r="AB28" s="62" t="str">
        <f t="shared" si="16"/>
        <v/>
      </c>
      <c r="AC28" s="62" t="str">
        <f t="shared" si="17"/>
        <v/>
      </c>
      <c r="AD28" s="145" t="str">
        <f t="shared" si="18"/>
        <v/>
      </c>
    </row>
    <row r="29" spans="1:30" ht="15" customHeight="1" x14ac:dyDescent="0.2">
      <c r="A29" s="47" t="s">
        <v>241</v>
      </c>
      <c r="B29" s="48" t="s">
        <v>299</v>
      </c>
      <c r="C29" s="141">
        <v>785</v>
      </c>
      <c r="D29" s="134"/>
      <c r="E29" s="42">
        <f t="shared" si="0"/>
        <v>3.1774944343250351E-2</v>
      </c>
      <c r="F29" s="43">
        <f t="shared" si="15"/>
        <v>0</v>
      </c>
      <c r="G29" s="43">
        <f t="shared" si="1"/>
        <v>785</v>
      </c>
      <c r="H29" s="43" t="str">
        <f>IF(C29&lt;&gt;"", IF(RANK(G29, G$5:G$62)+COUNTIF(G$29:G29, G29) -1&lt;=(H$65-F$63), RANK(G29, G$5:G$62)+COUNTIF(G$29:G29, G29) -1, ""), "")</f>
        <v/>
      </c>
      <c r="I29" s="138" t="str">
        <f t="shared" si="2"/>
        <v/>
      </c>
      <c r="J29" s="149" t="str">
        <f t="shared" si="3"/>
        <v/>
      </c>
      <c r="K29" s="50">
        <f t="shared" si="4"/>
        <v>785</v>
      </c>
      <c r="L29" s="51"/>
      <c r="M29" s="84" t="str">
        <f t="shared" si="5"/>
        <v/>
      </c>
      <c r="N29" s="86" t="str">
        <f t="shared" si="6"/>
        <v/>
      </c>
      <c r="O29" s="86"/>
      <c r="P29" s="83" t="str">
        <f t="shared" si="7"/>
        <v/>
      </c>
      <c r="Q29" s="86" t="str">
        <f t="shared" si="8"/>
        <v/>
      </c>
      <c r="R29" s="86" t="str">
        <f t="shared" si="9"/>
        <v/>
      </c>
      <c r="S29" s="84" t="str">
        <f>IF(M29&lt;&gt;"", IF(RANK(R29, R$5:R$62)+COUNTIF(R$29:R29, R29) -1&lt;=(B$68-N$63-Q$63), RANK(R29, R$5:R$62)+COUNTIF(R$29:R29, R29) -1, ""), "")</f>
        <v/>
      </c>
      <c r="T29" s="93" t="str">
        <f t="shared" si="10"/>
        <v/>
      </c>
      <c r="U29" s="103" t="str">
        <f t="shared" si="11"/>
        <v/>
      </c>
      <c r="W29" s="144">
        <f>IF(K29&lt;&gt; "", K29/K63, "")</f>
        <v>1.9859591423692364E-3</v>
      </c>
      <c r="X29" s="62" t="str">
        <f t="shared" si="12"/>
        <v/>
      </c>
      <c r="Y29" s="70">
        <f t="shared" si="13"/>
        <v>-1.9859591423692399E-3</v>
      </c>
      <c r="AA29" s="97" t="str">
        <f t="shared" si="14"/>
        <v/>
      </c>
      <c r="AB29" s="62" t="str">
        <f t="shared" si="16"/>
        <v/>
      </c>
      <c r="AC29" s="62" t="str">
        <f t="shared" si="17"/>
        <v/>
      </c>
      <c r="AD29" s="145" t="str">
        <f t="shared" si="18"/>
        <v/>
      </c>
    </row>
    <row r="30" spans="1:30" ht="15" customHeight="1" x14ac:dyDescent="0.2">
      <c r="A30" s="47" t="s">
        <v>242</v>
      </c>
      <c r="B30" s="48" t="s">
        <v>300</v>
      </c>
      <c r="C30" s="49"/>
      <c r="D30" s="134"/>
      <c r="E30" s="42" t="str">
        <f t="shared" si="0"/>
        <v/>
      </c>
      <c r="F30" s="43" t="str">
        <f t="shared" si="15"/>
        <v/>
      </c>
      <c r="G30" s="43" t="str">
        <f t="shared" si="1"/>
        <v/>
      </c>
      <c r="H30" s="43" t="str">
        <f>IF(C30&lt;&gt;"", IF(RANK(G30, G$5:G$62)+COUNTIF(G$30:G30, G30) -1&lt;=(H$65-F$63), RANK(G30, G$5:G$62)+COUNTIF(G$30:G30, G30) -1, ""), "")</f>
        <v/>
      </c>
      <c r="I30" s="138" t="str">
        <f t="shared" si="2"/>
        <v/>
      </c>
      <c r="J30" s="149" t="str">
        <f t="shared" si="3"/>
        <v/>
      </c>
      <c r="K30" s="50" t="str">
        <f t="shared" si="4"/>
        <v/>
      </c>
      <c r="L30" s="51"/>
      <c r="M30" s="84" t="str">
        <f t="shared" si="5"/>
        <v/>
      </c>
      <c r="N30" s="86" t="str">
        <f t="shared" si="6"/>
        <v/>
      </c>
      <c r="O30" s="86"/>
      <c r="P30" s="83" t="str">
        <f t="shared" si="7"/>
        <v/>
      </c>
      <c r="Q30" s="86" t="str">
        <f t="shared" si="8"/>
        <v/>
      </c>
      <c r="R30" s="86" t="str">
        <f t="shared" si="9"/>
        <v/>
      </c>
      <c r="S30" s="84" t="str">
        <f>IF(M30&lt;&gt;"", IF(RANK(R30, R$5:R$62)+COUNTIF(R$30:R30, R30) -1&lt;=(B$68-N$63-Q$63), RANK(R30, R$5:R$62)+COUNTIF(R$30:R30, R30) -1, ""), "")</f>
        <v/>
      </c>
      <c r="T30" s="93" t="str">
        <f t="shared" si="10"/>
        <v/>
      </c>
      <c r="U30" s="103" t="str">
        <f t="shared" si="11"/>
        <v/>
      </c>
      <c r="W30" s="144" t="str">
        <f>IF(K30&lt;&gt; "", K30/K63, "")</f>
        <v/>
      </c>
      <c r="X30" s="62" t="str">
        <f t="shared" si="12"/>
        <v/>
      </c>
      <c r="Y30" s="70" t="str">
        <f t="shared" si="13"/>
        <v/>
      </c>
      <c r="AA30" s="97" t="str">
        <f t="shared" si="14"/>
        <v/>
      </c>
      <c r="AB30" s="62" t="str">
        <f t="shared" si="16"/>
        <v/>
      </c>
      <c r="AC30" s="62" t="str">
        <f t="shared" si="17"/>
        <v/>
      </c>
      <c r="AD30" s="145" t="str">
        <f t="shared" si="18"/>
        <v/>
      </c>
    </row>
    <row r="31" spans="1:30" ht="15" customHeight="1" x14ac:dyDescent="0.2">
      <c r="A31" s="160" t="s">
        <v>243</v>
      </c>
      <c r="B31" s="161" t="s">
        <v>301</v>
      </c>
      <c r="C31" s="162">
        <v>82767</v>
      </c>
      <c r="D31" s="163"/>
      <c r="E31" s="164">
        <f t="shared" si="0"/>
        <v>3.3502125075895566</v>
      </c>
      <c r="F31" s="165">
        <f t="shared" si="15"/>
        <v>3</v>
      </c>
      <c r="G31" s="165">
        <f t="shared" si="1"/>
        <v>8652</v>
      </c>
      <c r="H31" s="165" t="str">
        <f>IF(C31&lt;&gt;"", IF(RANK(G31, G$5:G$62)+COUNTIF(G$31:G31, G31) -1&lt;=(H$65-F$63), RANK(G31, G$5:G$62)+COUNTIF(G$31:G31, G31) -1, ""), "")</f>
        <v/>
      </c>
      <c r="I31" s="166">
        <f t="shared" si="2"/>
        <v>3</v>
      </c>
      <c r="J31" s="168">
        <f t="shared" si="3"/>
        <v>3</v>
      </c>
      <c r="K31" s="169">
        <f t="shared" si="4"/>
        <v>82767</v>
      </c>
      <c r="L31" s="170"/>
      <c r="M31" s="171">
        <f t="shared" si="5"/>
        <v>82767</v>
      </c>
      <c r="N31" s="172" t="str">
        <f t="shared" si="6"/>
        <v/>
      </c>
      <c r="O31" s="172"/>
      <c r="P31" s="173">
        <f t="shared" si="7"/>
        <v>7.0368134670974323</v>
      </c>
      <c r="Q31" s="172">
        <f t="shared" si="8"/>
        <v>7</v>
      </c>
      <c r="R31" s="172">
        <f t="shared" si="9"/>
        <v>433</v>
      </c>
      <c r="S31" s="171" t="str">
        <f>IF(M31&lt;&gt;"", IF(RANK(R31, R$5:R$62)+COUNTIF(R$31:R31, R31) -1&lt;=(B$68-N$63-Q$63), RANK(R31, R$5:R$62)+COUNTIF(R$31:R31, R31) -1, ""), "")</f>
        <v/>
      </c>
      <c r="T31" s="171">
        <f t="shared" si="10"/>
        <v>7</v>
      </c>
      <c r="U31" s="174">
        <f t="shared" si="11"/>
        <v>4</v>
      </c>
      <c r="W31" s="175">
        <f>IF(K31&lt;&gt; "", K31/K63, "")</f>
        <v>0.20939093036493581</v>
      </c>
      <c r="X31" s="176">
        <f t="shared" si="12"/>
        <v>0.23333333333333334</v>
      </c>
      <c r="Y31" s="177">
        <f t="shared" si="13"/>
        <v>2.3942402968397003E-2</v>
      </c>
      <c r="AA31" s="178">
        <f t="shared" si="14"/>
        <v>82767</v>
      </c>
      <c r="AB31" s="176">
        <f t="shared" si="16"/>
        <v>0.22700394398336834</v>
      </c>
      <c r="AC31" s="176">
        <f t="shared" si="17"/>
        <v>0.23333333333333334</v>
      </c>
      <c r="AD31" s="179">
        <f t="shared" si="18"/>
        <v>6.3293893499649923E-3</v>
      </c>
    </row>
    <row r="32" spans="1:30" ht="15" customHeight="1" x14ac:dyDescent="0.2">
      <c r="A32" s="47" t="s">
        <v>244</v>
      </c>
      <c r="B32" s="48" t="s">
        <v>302</v>
      </c>
      <c r="C32" s="49"/>
      <c r="D32" s="134"/>
      <c r="E32" s="42" t="str">
        <f t="shared" si="0"/>
        <v/>
      </c>
      <c r="F32" s="43" t="str">
        <f t="shared" si="15"/>
        <v/>
      </c>
      <c r="G32" s="43" t="str">
        <f t="shared" si="1"/>
        <v/>
      </c>
      <c r="H32" s="43" t="str">
        <f>IF(C32&lt;&gt;"", IF(RANK(G32, G$5:G$62)+COUNTIF(G$32:G32, G32) -1&lt;=(H$65-F$63), RANK(G32, G$5:G$62)+COUNTIF(G$32:G32, G32) -1, ""), "")</f>
        <v/>
      </c>
      <c r="I32" s="138" t="str">
        <f t="shared" si="2"/>
        <v/>
      </c>
      <c r="J32" s="149" t="str">
        <f t="shared" si="3"/>
        <v/>
      </c>
      <c r="K32" s="50" t="str">
        <f t="shared" si="4"/>
        <v/>
      </c>
      <c r="L32" s="51"/>
      <c r="M32" s="84" t="str">
        <f t="shared" si="5"/>
        <v/>
      </c>
      <c r="N32" s="86" t="str">
        <f t="shared" si="6"/>
        <v/>
      </c>
      <c r="O32" s="86"/>
      <c r="P32" s="83" t="str">
        <f t="shared" si="7"/>
        <v/>
      </c>
      <c r="Q32" s="86" t="str">
        <f t="shared" si="8"/>
        <v/>
      </c>
      <c r="R32" s="86" t="str">
        <f t="shared" si="9"/>
        <v/>
      </c>
      <c r="S32" s="84" t="str">
        <f>IF(M32&lt;&gt;"", IF(RANK(R32, R$5:R$62)+COUNTIF(R$32:R32, R32) -1&lt;=(B$68-N$63-Q$63), RANK(R32, R$5:R$62)+COUNTIF(R$32:R32, R32) -1, ""), "")</f>
        <v/>
      </c>
      <c r="T32" s="93" t="str">
        <f t="shared" si="10"/>
        <v/>
      </c>
      <c r="U32" s="103" t="str">
        <f t="shared" si="11"/>
        <v/>
      </c>
      <c r="W32" s="144" t="str">
        <f>IF(K32&lt;&gt; "", K32/K63, "")</f>
        <v/>
      </c>
      <c r="X32" s="62" t="str">
        <f t="shared" si="12"/>
        <v/>
      </c>
      <c r="Y32" s="70" t="str">
        <f t="shared" si="13"/>
        <v/>
      </c>
      <c r="AA32" s="97" t="str">
        <f t="shared" si="14"/>
        <v/>
      </c>
      <c r="AB32" s="62" t="str">
        <f t="shared" si="16"/>
        <v/>
      </c>
      <c r="AC32" s="62" t="str">
        <f t="shared" si="17"/>
        <v/>
      </c>
      <c r="AD32" s="145" t="str">
        <f t="shared" si="18"/>
        <v/>
      </c>
    </row>
    <row r="33" spans="1:30" ht="15" customHeight="1" x14ac:dyDescent="0.2">
      <c r="A33" s="160" t="s">
        <v>245</v>
      </c>
      <c r="B33" s="161" t="s">
        <v>303</v>
      </c>
      <c r="C33" s="162">
        <v>52314</v>
      </c>
      <c r="D33" s="163"/>
      <c r="E33" s="164">
        <f t="shared" si="0"/>
        <v>2.1175470552519733</v>
      </c>
      <c r="F33" s="165">
        <f t="shared" si="15"/>
        <v>2</v>
      </c>
      <c r="G33" s="165">
        <f t="shared" si="1"/>
        <v>2904</v>
      </c>
      <c r="H33" s="165" t="str">
        <f>IF(C33&lt;&gt;"", IF(RANK(G33, G$5:G$62)+COUNTIF(G$33:G33, G33) -1&lt;=(H$65-F$63), RANK(G33, G$5:G$62)+COUNTIF(G$33:G33, G33) -1, ""), "")</f>
        <v/>
      </c>
      <c r="I33" s="166">
        <f t="shared" si="2"/>
        <v>2</v>
      </c>
      <c r="J33" s="168">
        <f t="shared" si="3"/>
        <v>2</v>
      </c>
      <c r="K33" s="169">
        <f t="shared" si="4"/>
        <v>52314</v>
      </c>
      <c r="L33" s="170"/>
      <c r="M33" s="171">
        <f t="shared" si="5"/>
        <v>52314</v>
      </c>
      <c r="N33" s="172" t="str">
        <f t="shared" si="6"/>
        <v/>
      </c>
      <c r="O33" s="172"/>
      <c r="P33" s="173">
        <f t="shared" si="7"/>
        <v>4.4477129739840162</v>
      </c>
      <c r="Q33" s="172">
        <f t="shared" si="8"/>
        <v>4</v>
      </c>
      <c r="R33" s="172">
        <f t="shared" si="9"/>
        <v>5266</v>
      </c>
      <c r="S33" s="171" t="str">
        <f>IF(M33&lt;&gt;"", IF(RANK(R33, R$5:R$62)+COUNTIF(R$33:R33, R33) -1&lt;=(B$68-N$63-Q$63), RANK(R33, R$5:R$62)+COUNTIF(R$33:R33, R33) -1, ""), "")</f>
        <v/>
      </c>
      <c r="T33" s="171">
        <f t="shared" si="10"/>
        <v>4</v>
      </c>
      <c r="U33" s="174">
        <f t="shared" si="11"/>
        <v>2</v>
      </c>
      <c r="W33" s="175">
        <f>IF(K33&lt;&gt; "", K33/K63, "")</f>
        <v>0.13234836506229841</v>
      </c>
      <c r="X33" s="176">
        <f t="shared" si="12"/>
        <v>0.13333333333333333</v>
      </c>
      <c r="Y33" s="177">
        <f t="shared" si="13"/>
        <v>9.8496827103500273E-4</v>
      </c>
      <c r="AA33" s="178">
        <f t="shared" si="14"/>
        <v>52314</v>
      </c>
      <c r="AB33" s="176">
        <f t="shared" si="16"/>
        <v>0.14348090815839565</v>
      </c>
      <c r="AC33" s="176">
        <f t="shared" si="17"/>
        <v>0.13333333333333333</v>
      </c>
      <c r="AD33" s="179">
        <f t="shared" si="18"/>
        <v>-1.0147574825062317E-2</v>
      </c>
    </row>
    <row r="34" spans="1:30" ht="15" customHeight="1" x14ac:dyDescent="0.2">
      <c r="A34" s="47" t="s">
        <v>246</v>
      </c>
      <c r="B34" s="48" t="s">
        <v>304</v>
      </c>
      <c r="C34" s="141">
        <v>68</v>
      </c>
      <c r="D34" s="134"/>
      <c r="E34" s="42">
        <f t="shared" si="0"/>
        <v>2.7524792552114955E-3</v>
      </c>
      <c r="F34" s="43">
        <f t="shared" si="15"/>
        <v>0</v>
      </c>
      <c r="G34" s="43">
        <f t="shared" si="1"/>
        <v>68</v>
      </c>
      <c r="H34" s="43" t="str">
        <f>IF(C34&lt;&gt;"", IF(RANK(G34, G$5:G$62)+COUNTIF(G$34:G34, G34) -1&lt;=(H$65-F$63), RANK(G34, G$5:G$62)+COUNTIF(G$34:G34, G34) -1, ""), "")</f>
        <v/>
      </c>
      <c r="I34" s="138" t="str">
        <f t="shared" si="2"/>
        <v/>
      </c>
      <c r="J34" s="149" t="str">
        <f t="shared" si="3"/>
        <v/>
      </c>
      <c r="K34" s="50">
        <f t="shared" si="4"/>
        <v>68</v>
      </c>
      <c r="L34" s="51"/>
      <c r="M34" s="84" t="str">
        <f t="shared" si="5"/>
        <v/>
      </c>
      <c r="N34" s="86" t="str">
        <f t="shared" si="6"/>
        <v/>
      </c>
      <c r="O34" s="86"/>
      <c r="P34" s="83" t="str">
        <f t="shared" si="7"/>
        <v/>
      </c>
      <c r="Q34" s="86" t="str">
        <f t="shared" si="8"/>
        <v/>
      </c>
      <c r="R34" s="86" t="str">
        <f t="shared" si="9"/>
        <v/>
      </c>
      <c r="S34" s="84" t="str">
        <f>IF(M34&lt;&gt;"", IF(RANK(R34, R$5:R$62)+COUNTIF(R$34:R34, R34) -1&lt;=(B$68-N$63-Q$63), RANK(R34, R$5:R$62)+COUNTIF(R$34:R34, R34) -1, ""), "")</f>
        <v/>
      </c>
      <c r="T34" s="93" t="str">
        <f t="shared" si="10"/>
        <v/>
      </c>
      <c r="U34" s="103" t="str">
        <f t="shared" si="11"/>
        <v/>
      </c>
      <c r="W34" s="144">
        <f>IF(K34&lt;&gt; "", K34/K63, "")</f>
        <v>1.72032129530074E-4</v>
      </c>
      <c r="X34" s="62" t="str">
        <f t="shared" si="12"/>
        <v/>
      </c>
      <c r="Y34" s="70">
        <f t="shared" si="13"/>
        <v>-1.72032129530074E-4</v>
      </c>
      <c r="AA34" s="97" t="str">
        <f t="shared" si="14"/>
        <v/>
      </c>
      <c r="AB34" s="62" t="str">
        <f t="shared" si="16"/>
        <v/>
      </c>
      <c r="AC34" s="62" t="str">
        <f t="shared" si="17"/>
        <v/>
      </c>
      <c r="AD34" s="145" t="str">
        <f t="shared" si="18"/>
        <v/>
      </c>
    </row>
    <row r="35" spans="1:30" ht="15" customHeight="1" x14ac:dyDescent="0.2">
      <c r="A35" s="47" t="s">
        <v>247</v>
      </c>
      <c r="B35" s="48" t="s">
        <v>305</v>
      </c>
      <c r="C35" s="49"/>
      <c r="D35" s="134"/>
      <c r="E35" s="42" t="str">
        <f t="shared" si="0"/>
        <v/>
      </c>
      <c r="F35" s="43" t="str">
        <f t="shared" si="15"/>
        <v/>
      </c>
      <c r="G35" s="43" t="str">
        <f t="shared" si="1"/>
        <v/>
      </c>
      <c r="H35" s="43" t="str">
        <f>IF(C35&lt;&gt;"", IF(RANK(G35, G$5:G$62)+COUNTIF(G$35:G35, G35) -1&lt;=(H$65-F$63), RANK(G35, G$5:G$62)+COUNTIF(G$35:G35, G35) -1, ""), "")</f>
        <v/>
      </c>
      <c r="I35" s="138" t="str">
        <f t="shared" si="2"/>
        <v/>
      </c>
      <c r="J35" s="149" t="str">
        <f t="shared" si="3"/>
        <v/>
      </c>
      <c r="K35" s="50" t="str">
        <f t="shared" si="4"/>
        <v/>
      </c>
      <c r="L35" s="51"/>
      <c r="M35" s="84" t="str">
        <f t="shared" si="5"/>
        <v/>
      </c>
      <c r="N35" s="86" t="str">
        <f t="shared" si="6"/>
        <v/>
      </c>
      <c r="O35" s="86"/>
      <c r="P35" s="83" t="str">
        <f t="shared" si="7"/>
        <v/>
      </c>
      <c r="Q35" s="86" t="str">
        <f t="shared" si="8"/>
        <v/>
      </c>
      <c r="R35" s="86" t="str">
        <f t="shared" si="9"/>
        <v/>
      </c>
      <c r="S35" s="84" t="str">
        <f>IF(M35&lt;&gt;"", IF(RANK(R35, R$5:R$62)+COUNTIF(R$35:R35, R35) -1&lt;=(B$68-N$63-Q$63), RANK(R35, R$5:R$62)+COUNTIF(R$35:R35, R35) -1, ""), "")</f>
        <v/>
      </c>
      <c r="T35" s="93" t="str">
        <f t="shared" si="10"/>
        <v/>
      </c>
      <c r="U35" s="103" t="str">
        <f t="shared" si="11"/>
        <v/>
      </c>
      <c r="W35" s="144" t="str">
        <f>IF(K35&lt;&gt; "", K35/K63, "")</f>
        <v/>
      </c>
      <c r="X35" s="62" t="str">
        <f t="shared" si="12"/>
        <v/>
      </c>
      <c r="Y35" s="70" t="str">
        <f t="shared" si="13"/>
        <v/>
      </c>
      <c r="AA35" s="97" t="str">
        <f t="shared" si="14"/>
        <v/>
      </c>
      <c r="AB35" s="62" t="str">
        <f t="shared" si="16"/>
        <v/>
      </c>
      <c r="AC35" s="62" t="str">
        <f t="shared" si="17"/>
        <v/>
      </c>
      <c r="AD35" s="145" t="str">
        <f t="shared" si="18"/>
        <v/>
      </c>
    </row>
    <row r="36" spans="1:30" ht="15" customHeight="1" x14ac:dyDescent="0.2">
      <c r="A36" s="47" t="s">
        <v>248</v>
      </c>
      <c r="B36" s="48" t="s">
        <v>306</v>
      </c>
      <c r="C36" s="141">
        <v>43</v>
      </c>
      <c r="D36" s="134"/>
      <c r="E36" s="42">
        <f t="shared" si="0"/>
        <v>1.7405383525602104E-3</v>
      </c>
      <c r="F36" s="43">
        <f t="shared" si="15"/>
        <v>0</v>
      </c>
      <c r="G36" s="43">
        <f t="shared" si="1"/>
        <v>43</v>
      </c>
      <c r="H36" s="43" t="str">
        <f>IF(C36&lt;&gt;"", IF(RANK(G36, G$5:G$62)+COUNTIF(G$36:G36, G36) -1&lt;=(H$65-F$63), RANK(G36, G$5:G$62)+COUNTIF(G$36:G36, G36) -1, ""), "")</f>
        <v/>
      </c>
      <c r="I36" s="138" t="str">
        <f t="shared" si="2"/>
        <v/>
      </c>
      <c r="J36" s="149" t="str">
        <f t="shared" si="3"/>
        <v/>
      </c>
      <c r="K36" s="50">
        <f t="shared" si="4"/>
        <v>43</v>
      </c>
      <c r="L36" s="51"/>
      <c r="M36" s="84" t="str">
        <f t="shared" si="5"/>
        <v/>
      </c>
      <c r="N36" s="86" t="str">
        <f t="shared" si="6"/>
        <v/>
      </c>
      <c r="O36" s="86"/>
      <c r="P36" s="83" t="str">
        <f t="shared" si="7"/>
        <v/>
      </c>
      <c r="Q36" s="86" t="str">
        <f t="shared" si="8"/>
        <v/>
      </c>
      <c r="R36" s="86" t="str">
        <f t="shared" si="9"/>
        <v/>
      </c>
      <c r="S36" s="84" t="str">
        <f>IF(M36&lt;&gt;"", IF(RANK(R36, R$5:R$62)+COUNTIF(R$36:R36, R36) -1&lt;=(B$68-N$63-Q$63), RANK(R36, R$5:R$62)+COUNTIF(R$36:R36, R36) -1, ""), "")</f>
        <v/>
      </c>
      <c r="T36" s="93" t="str">
        <f t="shared" si="10"/>
        <v/>
      </c>
      <c r="U36" s="103" t="str">
        <f t="shared" si="11"/>
        <v/>
      </c>
      <c r="W36" s="144">
        <f>IF(K36&lt;&gt; "", K36/K63, "")</f>
        <v>1.0878502308519385E-4</v>
      </c>
      <c r="X36" s="62" t="str">
        <f t="shared" si="12"/>
        <v/>
      </c>
      <c r="Y36" s="70">
        <f t="shared" si="13"/>
        <v>-1.08785023085194E-4</v>
      </c>
      <c r="AA36" s="97" t="str">
        <f t="shared" si="14"/>
        <v/>
      </c>
      <c r="AB36" s="62" t="str">
        <f t="shared" si="16"/>
        <v/>
      </c>
      <c r="AC36" s="62" t="str">
        <f t="shared" si="17"/>
        <v/>
      </c>
      <c r="AD36" s="145" t="str">
        <f t="shared" si="18"/>
        <v/>
      </c>
    </row>
    <row r="37" spans="1:30" ht="15" customHeight="1" x14ac:dyDescent="0.2">
      <c r="A37" s="47" t="s">
        <v>249</v>
      </c>
      <c r="B37" s="48" t="s">
        <v>307</v>
      </c>
      <c r="C37" s="141">
        <v>1870</v>
      </c>
      <c r="D37" s="134"/>
      <c r="E37" s="42">
        <f t="shared" ref="E37:E62" si="19">IF(C37&lt;&gt;"", C37/D$63, "")</f>
        <v>7.5693179518316125E-2</v>
      </c>
      <c r="F37" s="43">
        <f t="shared" si="15"/>
        <v>0</v>
      </c>
      <c r="G37" s="43">
        <f t="shared" ref="G37:G62" si="20">IF(C37&lt;&gt;"", C37-F37*D$63, "")</f>
        <v>1870</v>
      </c>
      <c r="H37" s="43" t="str">
        <f>IF(C37&lt;&gt;"", IF(RANK(G37, G$5:G$62)+COUNTIF(G$37:G37, G37) -1&lt;=(H$65-F$63), RANK(G37, G$5:G$62)+COUNTIF(G$37:G37, G37) -1, ""), "")</f>
        <v/>
      </c>
      <c r="I37" s="138" t="str">
        <f t="shared" ref="I37:I62" si="21">IF(IF(H37&lt;&gt;"", _xlfn.NUMBERVALUE(F37)+1, _xlfn.NUMBERVALUE(F37))&lt;&gt;0, IF(H37&lt;&gt;"", _xlfn.NUMBERVALUE(F37)+1, _xlfn.NUMBERVALUE(F37)), "")</f>
        <v/>
      </c>
      <c r="J37" s="149" t="str">
        <f t="shared" ref="J37:J62" si="22">IF(_xlfn.NUMBERVALUE(I37)&lt;&gt;0, _xlfn.NUMBERVALUE(I37), "")</f>
        <v/>
      </c>
      <c r="K37" s="50">
        <f t="shared" ref="K37:K62" si="23">IF(_xlfn.NUMBERVALUE(C37)&lt;&gt;0, _xlfn.NUMBERVALUE(C37), "")</f>
        <v>1870</v>
      </c>
      <c r="L37" s="51"/>
      <c r="M37" s="84" t="str">
        <f t="shared" ref="M37:M62" si="24">IF(K37&gt;=L$63, K37, "")</f>
        <v/>
      </c>
      <c r="N37" s="86" t="str">
        <f t="shared" ref="N37:N62" si="25">IF(AND(J37&lt;&gt; "", M37= ""),J37, "")</f>
        <v/>
      </c>
      <c r="O37" s="86"/>
      <c r="P37" s="83" t="str">
        <f t="shared" ref="P37:P62" si="26">IF(M37&lt;&gt;"", M37/O$63, "")</f>
        <v/>
      </c>
      <c r="Q37" s="86" t="str">
        <f t="shared" ref="Q37:Q62" si="27">IF(P37&lt;&gt;"", _xlfn.FLOOR.MATH(P37), "")</f>
        <v/>
      </c>
      <c r="R37" s="86" t="str">
        <f t="shared" ref="R37:R62" si="28">IF(M37&lt;&gt;"", M37-Q37*O$63, "")</f>
        <v/>
      </c>
      <c r="S37" s="84" t="str">
        <f>IF(M37&lt;&gt;"", IF(RANK(R37, R$5:R$62)+COUNTIF(R$37:R37, R37) -1&lt;=(B$68-N$63-Q$63), RANK(R37, R$5:R$62)+COUNTIF(R$37:R37, R37) -1, ""), "")</f>
        <v/>
      </c>
      <c r="T37" s="93" t="str">
        <f t="shared" ref="T37:T62" si="29">IF(_xlfn.NUMBERVALUE(IF(S37&lt;&gt; "", Q37+1, Q37)) + _xlfn.NUMBERVALUE(N37)&lt;&gt;0, _xlfn.NUMBERVALUE(IF(S37&lt;&gt; "", Q37+1, Q37)) + _xlfn.NUMBERVALUE(N37), "")</f>
        <v/>
      </c>
      <c r="U37" s="103" t="str">
        <f t="shared" ref="U37:U62" si="30">IF(_xlfn.NUMBERVALUE(T37)-_xlfn.NUMBERVALUE(J37)&lt;&gt;0, _xlfn.NUMBERVALUE(T37)-_xlfn.NUMBERVALUE(J37), "")</f>
        <v/>
      </c>
      <c r="W37" s="144">
        <f>IF(K37&lt;&gt; "", K37/K63, "")</f>
        <v>4.7308835620770351E-3</v>
      </c>
      <c r="X37" s="62" t="str">
        <f t="shared" ref="X37:X62" si="31">IF(T37&lt;&gt; "", T37/T$63, "")</f>
        <v/>
      </c>
      <c r="Y37" s="70">
        <f t="shared" ref="Y37:Y62" si="32">IF(_xlfn.NUMBERVALUE(X37)-_xlfn.NUMBERVALUE(W37)&lt;&gt; 0, _xlfn.NUMBERVALUE(X37)-_xlfn.NUMBERVALUE(W37), "")</f>
        <v>-4.7308835620770403E-3</v>
      </c>
      <c r="AA37" s="97" t="str">
        <f t="shared" ref="AA37:AA62" si="33">IF(_xlfn.NUMBERVALUE(T37)&lt;&gt;0,K37, "")</f>
        <v/>
      </c>
      <c r="AB37" s="62" t="str">
        <f t="shared" si="16"/>
        <v/>
      </c>
      <c r="AC37" s="62" t="str">
        <f t="shared" si="17"/>
        <v/>
      </c>
      <c r="AD37" s="145" t="str">
        <f t="shared" si="18"/>
        <v/>
      </c>
    </row>
    <row r="38" spans="1:30" ht="15" customHeight="1" x14ac:dyDescent="0.2">
      <c r="A38" s="47" t="s">
        <v>250</v>
      </c>
      <c r="B38" s="48" t="s">
        <v>308</v>
      </c>
      <c r="C38" s="141">
        <v>268</v>
      </c>
      <c r="D38" s="134"/>
      <c r="E38" s="42">
        <f t="shared" si="19"/>
        <v>1.0848006476421777E-2</v>
      </c>
      <c r="F38" s="43">
        <f t="shared" si="15"/>
        <v>0</v>
      </c>
      <c r="G38" s="43">
        <f t="shared" si="20"/>
        <v>268</v>
      </c>
      <c r="H38" s="43" t="str">
        <f>IF(C38&lt;&gt;"", IF(RANK(G38, G$5:G$62)+COUNTIF(G$38:G38, G38) -1&lt;=(H$65-F$63), RANK(G38, G$5:G$62)+COUNTIF(G$38:G38, G38) -1, ""), "")</f>
        <v/>
      </c>
      <c r="I38" s="138" t="str">
        <f t="shared" si="21"/>
        <v/>
      </c>
      <c r="J38" s="149" t="str">
        <f t="shared" si="22"/>
        <v/>
      </c>
      <c r="K38" s="50">
        <f t="shared" si="23"/>
        <v>268</v>
      </c>
      <c r="L38" s="51"/>
      <c r="M38" s="84" t="str">
        <f t="shared" si="24"/>
        <v/>
      </c>
      <c r="N38" s="86" t="str">
        <f t="shared" si="25"/>
        <v/>
      </c>
      <c r="O38" s="86"/>
      <c r="P38" s="83" t="str">
        <f t="shared" si="26"/>
        <v/>
      </c>
      <c r="Q38" s="86" t="str">
        <f t="shared" si="27"/>
        <v/>
      </c>
      <c r="R38" s="86" t="str">
        <f t="shared" si="28"/>
        <v/>
      </c>
      <c r="S38" s="84" t="str">
        <f>IF(M38&lt;&gt;"", IF(RANK(R38, R$5:R$62)+COUNTIF(R$38:R38, R38) -1&lt;=(B$68-N$63-Q$63), RANK(R38, R$5:R$62)+COUNTIF(R$38:R38, R38) -1, ""), "")</f>
        <v/>
      </c>
      <c r="T38" s="93" t="str">
        <f t="shared" si="29"/>
        <v/>
      </c>
      <c r="U38" s="103" t="str">
        <f t="shared" si="30"/>
        <v/>
      </c>
      <c r="W38" s="144">
        <f>IF(K38&lt;&gt; "", K38/K63, "")</f>
        <v>6.7800898108911513E-4</v>
      </c>
      <c r="X38" s="62" t="str">
        <f t="shared" si="31"/>
        <v/>
      </c>
      <c r="Y38" s="70">
        <f t="shared" si="32"/>
        <v>-6.7800898108911502E-4</v>
      </c>
      <c r="AA38" s="97" t="str">
        <f t="shared" si="33"/>
        <v/>
      </c>
      <c r="AB38" s="62" t="str">
        <f t="shared" si="16"/>
        <v/>
      </c>
      <c r="AC38" s="62" t="str">
        <f t="shared" si="17"/>
        <v/>
      </c>
      <c r="AD38" s="145" t="str">
        <f t="shared" si="18"/>
        <v/>
      </c>
    </row>
    <row r="39" spans="1:30" ht="15" customHeight="1" x14ac:dyDescent="0.2">
      <c r="A39" s="47" t="s">
        <v>251</v>
      </c>
      <c r="B39" s="48" t="s">
        <v>309</v>
      </c>
      <c r="C39" s="49"/>
      <c r="D39" s="134"/>
      <c r="E39" s="42" t="str">
        <f t="shared" si="19"/>
        <v/>
      </c>
      <c r="F39" s="43" t="str">
        <f t="shared" si="15"/>
        <v/>
      </c>
      <c r="G39" s="43" t="str">
        <f t="shared" si="20"/>
        <v/>
      </c>
      <c r="H39" s="43" t="str">
        <f>IF(C39&lt;&gt;"", IF(RANK(G39, G$5:G$62)+COUNTIF(G$39:G39, G39) -1&lt;=(H$65-F$63), RANK(G39, G$5:G$62)+COUNTIF(G$39:G39, G39) -1, ""), "")</f>
        <v/>
      </c>
      <c r="I39" s="138" t="str">
        <f t="shared" si="21"/>
        <v/>
      </c>
      <c r="J39" s="149" t="str">
        <f t="shared" si="22"/>
        <v/>
      </c>
      <c r="K39" s="50" t="str">
        <f t="shared" si="23"/>
        <v/>
      </c>
      <c r="L39" s="51"/>
      <c r="M39" s="84" t="str">
        <f t="shared" si="24"/>
        <v/>
      </c>
      <c r="N39" s="86" t="str">
        <f t="shared" si="25"/>
        <v/>
      </c>
      <c r="O39" s="86"/>
      <c r="P39" s="83" t="str">
        <f t="shared" si="26"/>
        <v/>
      </c>
      <c r="Q39" s="86" t="str">
        <f t="shared" si="27"/>
        <v/>
      </c>
      <c r="R39" s="86" t="str">
        <f t="shared" si="28"/>
        <v/>
      </c>
      <c r="S39" s="84" t="str">
        <f>IF(M39&lt;&gt;"", IF(RANK(R39, R$5:R$62)+COUNTIF(R$39:R39, R39) -1&lt;=(B$68-N$63-Q$63), RANK(R39, R$5:R$62)+COUNTIF(R$39:R39, R39) -1, ""), "")</f>
        <v/>
      </c>
      <c r="T39" s="93" t="str">
        <f t="shared" si="29"/>
        <v/>
      </c>
      <c r="U39" s="103" t="str">
        <f t="shared" si="30"/>
        <v/>
      </c>
      <c r="W39" s="144" t="str">
        <f>IF(K39&lt;&gt; "", K39/K63, "")</f>
        <v/>
      </c>
      <c r="X39" s="62" t="str">
        <f t="shared" si="31"/>
        <v/>
      </c>
      <c r="Y39" s="70" t="str">
        <f t="shared" si="32"/>
        <v/>
      </c>
      <c r="AA39" s="97" t="str">
        <f t="shared" si="33"/>
        <v/>
      </c>
      <c r="AB39" s="62" t="str">
        <f t="shared" si="16"/>
        <v/>
      </c>
      <c r="AC39" s="62" t="str">
        <f t="shared" si="17"/>
        <v/>
      </c>
      <c r="AD39" s="145" t="str">
        <f t="shared" si="18"/>
        <v/>
      </c>
    </row>
    <row r="40" spans="1:30" ht="15" customHeight="1" x14ac:dyDescent="0.2">
      <c r="A40" s="47" t="s">
        <v>252</v>
      </c>
      <c r="B40" s="48" t="s">
        <v>310</v>
      </c>
      <c r="C40" s="49"/>
      <c r="D40" s="134"/>
      <c r="E40" s="42" t="str">
        <f t="shared" si="19"/>
        <v/>
      </c>
      <c r="F40" s="43" t="str">
        <f t="shared" si="15"/>
        <v/>
      </c>
      <c r="G40" s="43" t="str">
        <f t="shared" si="20"/>
        <v/>
      </c>
      <c r="H40" s="43" t="str">
        <f>IF(C40&lt;&gt;"", IF(RANK(G40, G$5:G$62)+COUNTIF(G$40:G40, G40) -1&lt;=(H$65-F$63), RANK(G40, G$5:G$62)+COUNTIF(G$40:G40, G40) -1, ""), "")</f>
        <v/>
      </c>
      <c r="I40" s="138" t="str">
        <f t="shared" si="21"/>
        <v/>
      </c>
      <c r="J40" s="149" t="str">
        <f t="shared" si="22"/>
        <v/>
      </c>
      <c r="K40" s="50" t="str">
        <f t="shared" si="23"/>
        <v/>
      </c>
      <c r="L40" s="51"/>
      <c r="M40" s="84" t="str">
        <f t="shared" si="24"/>
        <v/>
      </c>
      <c r="N40" s="86" t="str">
        <f t="shared" si="25"/>
        <v/>
      </c>
      <c r="O40" s="86"/>
      <c r="P40" s="83" t="str">
        <f t="shared" si="26"/>
        <v/>
      </c>
      <c r="Q40" s="86" t="str">
        <f t="shared" si="27"/>
        <v/>
      </c>
      <c r="R40" s="86" t="str">
        <f t="shared" si="28"/>
        <v/>
      </c>
      <c r="S40" s="84" t="str">
        <f>IF(M40&lt;&gt;"", IF(RANK(R40, R$5:R$62)+COUNTIF(R$40:R40, R40) -1&lt;=(B$68-N$63-Q$63), RANK(R40, R$5:R$62)+COUNTIF(R$40:R40, R40) -1, ""), "")</f>
        <v/>
      </c>
      <c r="T40" s="93" t="str">
        <f t="shared" si="29"/>
        <v/>
      </c>
      <c r="U40" s="103" t="str">
        <f t="shared" si="30"/>
        <v/>
      </c>
      <c r="W40" s="144" t="str">
        <f>IF(K40&lt;&gt; "", K40/K63, "")</f>
        <v/>
      </c>
      <c r="X40" s="62" t="str">
        <f t="shared" si="31"/>
        <v/>
      </c>
      <c r="Y40" s="70" t="str">
        <f t="shared" si="32"/>
        <v/>
      </c>
      <c r="AA40" s="97" t="str">
        <f t="shared" si="33"/>
        <v/>
      </c>
      <c r="AB40" s="62" t="str">
        <f t="shared" si="16"/>
        <v/>
      </c>
      <c r="AC40" s="62" t="str">
        <f t="shared" si="17"/>
        <v/>
      </c>
      <c r="AD40" s="145" t="str">
        <f t="shared" si="18"/>
        <v/>
      </c>
    </row>
    <row r="41" spans="1:30" ht="15" customHeight="1" x14ac:dyDescent="0.2">
      <c r="A41" s="47" t="s">
        <v>253</v>
      </c>
      <c r="B41" s="48" t="s">
        <v>311</v>
      </c>
      <c r="C41" s="141">
        <v>7016</v>
      </c>
      <c r="D41" s="134"/>
      <c r="E41" s="42">
        <f t="shared" si="19"/>
        <v>0.28399109492005664</v>
      </c>
      <c r="F41" s="43">
        <f t="shared" si="15"/>
        <v>0</v>
      </c>
      <c r="G41" s="43">
        <f t="shared" si="20"/>
        <v>7016</v>
      </c>
      <c r="H41" s="43" t="str">
        <f>IF(C41&lt;&gt;"", IF(RANK(G41, G$5:G$62)+COUNTIF(G$41:G41, G41) -1&lt;=(H$65-F$63), RANK(G41, G$5:G$62)+COUNTIF(G$41:G41, G41) -1, ""), "")</f>
        <v/>
      </c>
      <c r="I41" s="138" t="str">
        <f t="shared" si="21"/>
        <v/>
      </c>
      <c r="J41" s="149" t="str">
        <f t="shared" si="22"/>
        <v/>
      </c>
      <c r="K41" s="50">
        <f t="shared" si="23"/>
        <v>7016</v>
      </c>
      <c r="L41" s="51"/>
      <c r="M41" s="84" t="str">
        <f t="shared" si="24"/>
        <v/>
      </c>
      <c r="N41" s="86" t="str">
        <f t="shared" si="25"/>
        <v/>
      </c>
      <c r="O41" s="86"/>
      <c r="P41" s="83" t="str">
        <f t="shared" si="26"/>
        <v/>
      </c>
      <c r="Q41" s="86" t="str">
        <f t="shared" si="27"/>
        <v/>
      </c>
      <c r="R41" s="86" t="str">
        <f t="shared" si="28"/>
        <v/>
      </c>
      <c r="S41" s="84" t="str">
        <f>IF(M41&lt;&gt;"", IF(RANK(R41, R$5:R$62)+COUNTIF(R$41:R41, R41) -1&lt;=(B$68-N$63-Q$63), RANK(R41, R$5:R$62)+COUNTIF(R$41:R41, R41) -1, ""), "")</f>
        <v/>
      </c>
      <c r="T41" s="93" t="str">
        <f t="shared" si="29"/>
        <v/>
      </c>
      <c r="U41" s="103" t="str">
        <f t="shared" si="30"/>
        <v/>
      </c>
      <c r="W41" s="144">
        <f>IF(K41&lt;&gt; "", K41/K63, "")</f>
        <v>1.7749667952691166E-2</v>
      </c>
      <c r="X41" s="62" t="str">
        <f t="shared" si="31"/>
        <v/>
      </c>
      <c r="Y41" s="70">
        <f t="shared" si="32"/>
        <v>-1.77496679526912E-2</v>
      </c>
      <c r="AA41" s="97" t="str">
        <f t="shared" si="33"/>
        <v/>
      </c>
      <c r="AB41" s="62" t="str">
        <f t="shared" si="16"/>
        <v/>
      </c>
      <c r="AC41" s="62" t="str">
        <f t="shared" si="17"/>
        <v/>
      </c>
      <c r="AD41" s="145" t="str">
        <f t="shared" si="18"/>
        <v/>
      </c>
    </row>
    <row r="42" spans="1:30" ht="15" customHeight="1" x14ac:dyDescent="0.2">
      <c r="A42" s="47" t="s">
        <v>254</v>
      </c>
      <c r="B42" s="48" t="s">
        <v>312</v>
      </c>
      <c r="C42" s="141">
        <v>89</v>
      </c>
      <c r="D42" s="134"/>
      <c r="E42" s="42">
        <f t="shared" si="19"/>
        <v>3.6025096134385754E-3</v>
      </c>
      <c r="F42" s="43">
        <f t="shared" si="15"/>
        <v>0</v>
      </c>
      <c r="G42" s="43">
        <f t="shared" si="20"/>
        <v>89</v>
      </c>
      <c r="H42" s="43" t="str">
        <f>IF(C42&lt;&gt;"", IF(RANK(G42, G$5:G$62)+COUNTIF(G$42:G42, G42) -1&lt;=(H$65-F$63), RANK(G42, G$5:G$62)+COUNTIF(G$42:G42, G42) -1, ""), "")</f>
        <v/>
      </c>
      <c r="I42" s="138" t="str">
        <f t="shared" si="21"/>
        <v/>
      </c>
      <c r="J42" s="149" t="str">
        <f t="shared" si="22"/>
        <v/>
      </c>
      <c r="K42" s="50">
        <f t="shared" si="23"/>
        <v>89</v>
      </c>
      <c r="L42" s="51"/>
      <c r="M42" s="84" t="str">
        <f t="shared" si="24"/>
        <v/>
      </c>
      <c r="N42" s="86" t="str">
        <f t="shared" si="25"/>
        <v/>
      </c>
      <c r="O42" s="86"/>
      <c r="P42" s="83" t="str">
        <f t="shared" si="26"/>
        <v/>
      </c>
      <c r="Q42" s="86" t="str">
        <f t="shared" si="27"/>
        <v/>
      </c>
      <c r="R42" s="86" t="str">
        <f t="shared" si="28"/>
        <v/>
      </c>
      <c r="S42" s="84" t="str">
        <f>IF(M42&lt;&gt;"", IF(RANK(R42, R$5:R$62)+COUNTIF(R$42:R42, R42) -1&lt;=(B$68-N$63-Q$63), RANK(R42, R$5:R$62)+COUNTIF(R$42:R42, R42) -1, ""), "")</f>
        <v/>
      </c>
      <c r="T42" s="93" t="str">
        <f t="shared" si="29"/>
        <v/>
      </c>
      <c r="U42" s="103" t="str">
        <f t="shared" si="30"/>
        <v/>
      </c>
      <c r="W42" s="144">
        <f>IF(K42&lt;&gt; "", K42/K63, "")</f>
        <v>2.2515969894377333E-4</v>
      </c>
      <c r="X42" s="62" t="str">
        <f t="shared" si="31"/>
        <v/>
      </c>
      <c r="Y42" s="70">
        <f t="shared" si="32"/>
        <v>-2.2515969894377301E-4</v>
      </c>
      <c r="AA42" s="97" t="str">
        <f t="shared" si="33"/>
        <v/>
      </c>
      <c r="AB42" s="62" t="str">
        <f t="shared" si="16"/>
        <v/>
      </c>
      <c r="AC42" s="62" t="str">
        <f t="shared" si="17"/>
        <v/>
      </c>
      <c r="AD42" s="145" t="str">
        <f t="shared" si="18"/>
        <v/>
      </c>
    </row>
    <row r="43" spans="1:30" ht="15" customHeight="1" x14ac:dyDescent="0.2">
      <c r="A43" s="47" t="s">
        <v>255</v>
      </c>
      <c r="B43" s="48" t="s">
        <v>313</v>
      </c>
      <c r="C43" s="141">
        <v>614</v>
      </c>
      <c r="D43" s="134"/>
      <c r="E43" s="42">
        <f t="shared" si="19"/>
        <v>2.4853268569115565E-2</v>
      </c>
      <c r="F43" s="43">
        <f t="shared" si="15"/>
        <v>0</v>
      </c>
      <c r="G43" s="43">
        <f t="shared" si="20"/>
        <v>614</v>
      </c>
      <c r="H43" s="43" t="str">
        <f>IF(C43&lt;&gt;"", IF(RANK(G43, G$5:G$62)+COUNTIF(G$43:G43, G43) -1&lt;=(H$65-F$63), RANK(G43, G$5:G$62)+COUNTIF(G$43:G43, G43) -1, ""), "")</f>
        <v/>
      </c>
      <c r="I43" s="138" t="str">
        <f t="shared" si="21"/>
        <v/>
      </c>
      <c r="J43" s="149" t="str">
        <f t="shared" si="22"/>
        <v/>
      </c>
      <c r="K43" s="50">
        <f t="shared" si="23"/>
        <v>614</v>
      </c>
      <c r="L43" s="51"/>
      <c r="M43" s="84" t="str">
        <f t="shared" si="24"/>
        <v/>
      </c>
      <c r="N43" s="86" t="str">
        <f t="shared" si="25"/>
        <v/>
      </c>
      <c r="O43" s="86"/>
      <c r="P43" s="83" t="str">
        <f t="shared" si="26"/>
        <v/>
      </c>
      <c r="Q43" s="86" t="str">
        <f t="shared" si="27"/>
        <v/>
      </c>
      <c r="R43" s="86" t="str">
        <f t="shared" si="28"/>
        <v/>
      </c>
      <c r="S43" s="84" t="str">
        <f>IF(M43&lt;&gt;"", IF(RANK(R43, R$5:R$62)+COUNTIF(R$43:R43, R43) -1&lt;=(B$68-N$63-Q$63), RANK(R43, R$5:R$62)+COUNTIF(R$43:R43, R43) -1, ""), "")</f>
        <v/>
      </c>
      <c r="T43" s="93" t="str">
        <f t="shared" si="29"/>
        <v/>
      </c>
      <c r="U43" s="103" t="str">
        <f t="shared" si="30"/>
        <v/>
      </c>
      <c r="W43" s="144">
        <f>IF(K43&lt;&gt; "", K43/K63, "")</f>
        <v>1.5533489342862564E-3</v>
      </c>
      <c r="X43" s="62" t="str">
        <f t="shared" si="31"/>
        <v/>
      </c>
      <c r="Y43" s="70">
        <f t="shared" si="32"/>
        <v>-1.5533489342862601E-3</v>
      </c>
      <c r="AA43" s="97" t="str">
        <f t="shared" si="33"/>
        <v/>
      </c>
      <c r="AB43" s="62" t="str">
        <f t="shared" si="16"/>
        <v/>
      </c>
      <c r="AC43" s="62" t="str">
        <f t="shared" si="17"/>
        <v/>
      </c>
      <c r="AD43" s="145" t="str">
        <f t="shared" si="18"/>
        <v/>
      </c>
    </row>
    <row r="44" spans="1:30" ht="15" customHeight="1" x14ac:dyDescent="0.2">
      <c r="A44" s="160" t="s">
        <v>256</v>
      </c>
      <c r="B44" s="161" t="s">
        <v>314</v>
      </c>
      <c r="C44" s="162">
        <v>33994</v>
      </c>
      <c r="D44" s="163"/>
      <c r="E44" s="164">
        <f t="shared" si="19"/>
        <v>1.3759967617891116</v>
      </c>
      <c r="F44" s="165">
        <f t="shared" si="15"/>
        <v>1</v>
      </c>
      <c r="G44" s="165">
        <f t="shared" si="20"/>
        <v>9289</v>
      </c>
      <c r="H44" s="165">
        <f>IF(C44&lt;&gt;"", IF(RANK(G44, G$5:G$62)+COUNTIF(G$44:G44, G44) -1&lt;=(H$65-F$63), RANK(G44, G$5:G$62)+COUNTIF(G$44:G44, G44) -1, ""), "")</f>
        <v>2</v>
      </c>
      <c r="I44" s="166">
        <f t="shared" si="21"/>
        <v>2</v>
      </c>
      <c r="J44" s="168">
        <f t="shared" si="22"/>
        <v>2</v>
      </c>
      <c r="K44" s="169">
        <f t="shared" si="23"/>
        <v>33994</v>
      </c>
      <c r="L44" s="170"/>
      <c r="M44" s="171">
        <f t="shared" si="24"/>
        <v>33994</v>
      </c>
      <c r="N44" s="172" t="str">
        <f t="shared" si="25"/>
        <v/>
      </c>
      <c r="O44" s="172"/>
      <c r="P44" s="173">
        <f t="shared" si="26"/>
        <v>2.8901547355891855</v>
      </c>
      <c r="Q44" s="172">
        <f t="shared" si="27"/>
        <v>2</v>
      </c>
      <c r="R44" s="172">
        <f t="shared" si="28"/>
        <v>10470</v>
      </c>
      <c r="S44" s="171">
        <f>IF(M44&lt;&gt;"", IF(RANK(R44, R$5:R$62)+COUNTIF(R$44:R44, R44) -1&lt;=(B$68-N$63-Q$63), RANK(R44, R$5:R$62)+COUNTIF(R$44:R44, R44) -1, ""), "")</f>
        <v>1</v>
      </c>
      <c r="T44" s="171">
        <f t="shared" si="29"/>
        <v>3</v>
      </c>
      <c r="U44" s="174">
        <f t="shared" si="30"/>
        <v>1</v>
      </c>
      <c r="W44" s="175">
        <f>IF(K44&lt;&gt; "", K44/K63, "")</f>
        <v>8.6000885459490223E-2</v>
      </c>
      <c r="X44" s="176">
        <f t="shared" si="31"/>
        <v>0.1</v>
      </c>
      <c r="Y44" s="177">
        <f t="shared" si="32"/>
        <v>1.3999114540509811E-2</v>
      </c>
      <c r="AA44" s="178">
        <f t="shared" si="33"/>
        <v>33994</v>
      </c>
      <c r="AB44" s="176">
        <f t="shared" si="16"/>
        <v>9.3234889168033436E-2</v>
      </c>
      <c r="AC44" s="176">
        <f t="shared" si="17"/>
        <v>0.1</v>
      </c>
      <c r="AD44" s="179">
        <f t="shared" si="18"/>
        <v>6.7651108319665698E-3</v>
      </c>
    </row>
    <row r="45" spans="1:30" ht="15" customHeight="1" x14ac:dyDescent="0.2">
      <c r="A45" s="47" t="s">
        <v>257</v>
      </c>
      <c r="B45" s="48" t="s">
        <v>315</v>
      </c>
      <c r="C45" s="141">
        <v>167</v>
      </c>
      <c r="D45" s="134"/>
      <c r="E45" s="42">
        <f t="shared" si="19"/>
        <v>6.7597652297105848E-3</v>
      </c>
      <c r="F45" s="43">
        <f t="shared" si="15"/>
        <v>0</v>
      </c>
      <c r="G45" s="43">
        <f t="shared" si="20"/>
        <v>167</v>
      </c>
      <c r="H45" s="43" t="str">
        <f>IF(C45&lt;&gt;"", IF(RANK(G45, G$5:G$62)+COUNTIF(G$45:G45, G45) -1&lt;=(H$65-F$63), RANK(G45, G$5:G$62)+COUNTIF(G$45:G45, G45) -1, ""), "")</f>
        <v/>
      </c>
      <c r="I45" s="138" t="str">
        <f t="shared" si="21"/>
        <v/>
      </c>
      <c r="J45" s="149" t="str">
        <f t="shared" si="22"/>
        <v/>
      </c>
      <c r="K45" s="50">
        <f t="shared" si="23"/>
        <v>167</v>
      </c>
      <c r="L45" s="51"/>
      <c r="M45" s="84" t="str">
        <f t="shared" si="24"/>
        <v/>
      </c>
      <c r="N45" s="86" t="str">
        <f t="shared" si="25"/>
        <v/>
      </c>
      <c r="O45" s="86"/>
      <c r="P45" s="83" t="str">
        <f t="shared" si="26"/>
        <v/>
      </c>
      <c r="Q45" s="86" t="str">
        <f t="shared" si="27"/>
        <v/>
      </c>
      <c r="R45" s="86" t="str">
        <f t="shared" si="28"/>
        <v/>
      </c>
      <c r="S45" s="84" t="str">
        <f>IF(M45&lt;&gt;"", IF(RANK(R45, R$5:R$62)+COUNTIF(R$45:R45, R45) -1&lt;=(B$68-N$63-Q$63), RANK(R45, R$5:R$62)+COUNTIF(R$45:R45, R45) -1, ""), "")</f>
        <v/>
      </c>
      <c r="T45" s="93" t="str">
        <f t="shared" si="29"/>
        <v/>
      </c>
      <c r="U45" s="103" t="str">
        <f t="shared" si="30"/>
        <v/>
      </c>
      <c r="W45" s="144">
        <f>IF(K45&lt;&gt; "", K45/K63, "")</f>
        <v>4.2249067105179939E-4</v>
      </c>
      <c r="X45" s="62" t="str">
        <f t="shared" si="31"/>
        <v/>
      </c>
      <c r="Y45" s="70">
        <f t="shared" si="32"/>
        <v>-4.2249067105179901E-4</v>
      </c>
      <c r="AA45" s="97" t="str">
        <f t="shared" si="33"/>
        <v/>
      </c>
      <c r="AB45" s="62" t="str">
        <f t="shared" si="16"/>
        <v/>
      </c>
      <c r="AC45" s="62" t="str">
        <f t="shared" si="17"/>
        <v/>
      </c>
      <c r="AD45" s="145" t="str">
        <f t="shared" si="18"/>
        <v/>
      </c>
    </row>
    <row r="46" spans="1:30" ht="15" customHeight="1" x14ac:dyDescent="0.2">
      <c r="A46" s="47" t="s">
        <v>258</v>
      </c>
      <c r="B46" s="48" t="s">
        <v>316</v>
      </c>
      <c r="C46" s="49"/>
      <c r="D46" s="134"/>
      <c r="E46" s="42" t="str">
        <f t="shared" si="19"/>
        <v/>
      </c>
      <c r="F46" s="43" t="str">
        <f t="shared" si="15"/>
        <v/>
      </c>
      <c r="G46" s="43" t="str">
        <f t="shared" si="20"/>
        <v/>
      </c>
      <c r="H46" s="43" t="str">
        <f>IF(C46&lt;&gt;"", IF(RANK(G46, G$5:G$62)+COUNTIF(G$46:G46, G46) -1&lt;=(H$65-F$63), RANK(G46, G$5:G$62)+COUNTIF(G$46:G46, G46) -1, ""), "")</f>
        <v/>
      </c>
      <c r="I46" s="138" t="str">
        <f t="shared" si="21"/>
        <v/>
      </c>
      <c r="J46" s="149" t="str">
        <f t="shared" si="22"/>
        <v/>
      </c>
      <c r="K46" s="50" t="str">
        <f t="shared" si="23"/>
        <v/>
      </c>
      <c r="L46" s="51"/>
      <c r="M46" s="84" t="str">
        <f t="shared" si="24"/>
        <v/>
      </c>
      <c r="N46" s="86" t="str">
        <f t="shared" si="25"/>
        <v/>
      </c>
      <c r="O46" s="86"/>
      <c r="P46" s="83" t="str">
        <f t="shared" si="26"/>
        <v/>
      </c>
      <c r="Q46" s="86" t="str">
        <f t="shared" si="27"/>
        <v/>
      </c>
      <c r="R46" s="86" t="str">
        <f t="shared" si="28"/>
        <v/>
      </c>
      <c r="S46" s="84" t="str">
        <f>IF(M46&lt;&gt;"", IF(RANK(R46, R$5:R$62)+COUNTIF(R$46:R46, R46) -1&lt;=(B$68-N$63-Q$63), RANK(R46, R$5:R$62)+COUNTIF(R$46:R46, R46) -1, ""), "")</f>
        <v/>
      </c>
      <c r="T46" s="93" t="str">
        <f t="shared" si="29"/>
        <v/>
      </c>
      <c r="U46" s="103" t="str">
        <f t="shared" si="30"/>
        <v/>
      </c>
      <c r="W46" s="144" t="str">
        <f>IF(K46&lt;&gt; "", K46/K63, "")</f>
        <v/>
      </c>
      <c r="X46" s="62" t="str">
        <f t="shared" si="31"/>
        <v/>
      </c>
      <c r="Y46" s="70" t="str">
        <f t="shared" si="32"/>
        <v/>
      </c>
      <c r="AA46" s="97" t="str">
        <f t="shared" si="33"/>
        <v/>
      </c>
      <c r="AB46" s="62" t="str">
        <f t="shared" si="16"/>
        <v/>
      </c>
      <c r="AC46" s="62" t="str">
        <f t="shared" si="17"/>
        <v/>
      </c>
      <c r="AD46" s="145" t="str">
        <f t="shared" si="18"/>
        <v/>
      </c>
    </row>
    <row r="47" spans="1:30" ht="15" customHeight="1" x14ac:dyDescent="0.2">
      <c r="A47" s="47" t="s">
        <v>259</v>
      </c>
      <c r="B47" s="48" t="s">
        <v>317</v>
      </c>
      <c r="C47" s="141">
        <v>598</v>
      </c>
      <c r="D47" s="134"/>
      <c r="E47" s="42">
        <f t="shared" si="19"/>
        <v>2.4205626391418742E-2</v>
      </c>
      <c r="F47" s="43">
        <f t="shared" si="15"/>
        <v>0</v>
      </c>
      <c r="G47" s="43">
        <f t="shared" si="20"/>
        <v>598</v>
      </c>
      <c r="H47" s="43" t="str">
        <f>IF(C47&lt;&gt;"", IF(RANK(G47, G$5:G$62)+COUNTIF(G$47:G47, G47) -1&lt;=(H$65-F$63), RANK(G47, G$5:G$62)+COUNTIF(G$47:G47, G47) -1, ""), "")</f>
        <v/>
      </c>
      <c r="I47" s="138" t="str">
        <f t="shared" si="21"/>
        <v/>
      </c>
      <c r="J47" s="149" t="str">
        <f t="shared" si="22"/>
        <v/>
      </c>
      <c r="K47" s="50">
        <f t="shared" si="23"/>
        <v>598</v>
      </c>
      <c r="L47" s="51"/>
      <c r="M47" s="84" t="str">
        <f t="shared" si="24"/>
        <v/>
      </c>
      <c r="N47" s="86" t="str">
        <f t="shared" si="25"/>
        <v/>
      </c>
      <c r="O47" s="86"/>
      <c r="P47" s="83" t="str">
        <f t="shared" si="26"/>
        <v/>
      </c>
      <c r="Q47" s="86" t="str">
        <f t="shared" si="27"/>
        <v/>
      </c>
      <c r="R47" s="86" t="str">
        <f t="shared" si="28"/>
        <v/>
      </c>
      <c r="S47" s="84" t="str">
        <f>IF(M47&lt;&gt;"", IF(RANK(R47, R$5:R$62)+COUNTIF(R$47:R47, R47) -1&lt;=(B$68-N$63-Q$63), RANK(R47, R$5:R$62)+COUNTIF(R$47:R47, R47) -1, ""), "")</f>
        <v/>
      </c>
      <c r="T47" s="93" t="str">
        <f t="shared" si="29"/>
        <v/>
      </c>
      <c r="U47" s="103" t="str">
        <f t="shared" si="30"/>
        <v/>
      </c>
      <c r="W47" s="144">
        <f>IF(K47&lt;&gt; "", K47/K63, "")</f>
        <v>1.5128707861615332E-3</v>
      </c>
      <c r="X47" s="62" t="str">
        <f t="shared" si="31"/>
        <v/>
      </c>
      <c r="Y47" s="70">
        <f t="shared" si="32"/>
        <v>-1.5128707861615299E-3</v>
      </c>
      <c r="AA47" s="97" t="str">
        <f t="shared" si="33"/>
        <v/>
      </c>
      <c r="AB47" s="62" t="str">
        <f t="shared" si="16"/>
        <v/>
      </c>
      <c r="AC47" s="62" t="str">
        <f t="shared" si="17"/>
        <v/>
      </c>
      <c r="AD47" s="145" t="str">
        <f t="shared" si="18"/>
        <v/>
      </c>
    </row>
    <row r="48" spans="1:30" ht="15" customHeight="1" x14ac:dyDescent="0.2">
      <c r="A48" s="47" t="s">
        <v>260</v>
      </c>
      <c r="B48" s="48" t="s">
        <v>318</v>
      </c>
      <c r="C48" s="141">
        <v>67</v>
      </c>
      <c r="D48" s="134"/>
      <c r="E48" s="42">
        <f t="shared" si="19"/>
        <v>2.7120016191054443E-3</v>
      </c>
      <c r="F48" s="43">
        <f t="shared" si="15"/>
        <v>0</v>
      </c>
      <c r="G48" s="43">
        <f t="shared" si="20"/>
        <v>67</v>
      </c>
      <c r="H48" s="43" t="str">
        <f>IF(C48&lt;&gt;"", IF(RANK(G48, G$5:G$62)+COUNTIF(G$48:G48, G48) -1&lt;=(H$65-F$63), RANK(G48, G$5:G$62)+COUNTIF(G$48:G48, G48) -1, ""), "")</f>
        <v/>
      </c>
      <c r="I48" s="138" t="str">
        <f t="shared" si="21"/>
        <v/>
      </c>
      <c r="J48" s="149" t="str">
        <f t="shared" si="22"/>
        <v/>
      </c>
      <c r="K48" s="50">
        <f t="shared" si="23"/>
        <v>67</v>
      </c>
      <c r="L48" s="51"/>
      <c r="M48" s="84" t="str">
        <f t="shared" si="24"/>
        <v/>
      </c>
      <c r="N48" s="86" t="str">
        <f t="shared" si="25"/>
        <v/>
      </c>
      <c r="O48" s="86"/>
      <c r="P48" s="83" t="str">
        <f t="shared" si="26"/>
        <v/>
      </c>
      <c r="Q48" s="86" t="str">
        <f t="shared" si="27"/>
        <v/>
      </c>
      <c r="R48" s="86" t="str">
        <f t="shared" si="28"/>
        <v/>
      </c>
      <c r="S48" s="84" t="str">
        <f>IF(M48&lt;&gt;"", IF(RANK(R48, R$5:R$62)+COUNTIF(R$48:R48, R48) -1&lt;=(B$68-N$63-Q$63), RANK(R48, R$5:R$62)+COUNTIF(R$48:R48, R48) -1, ""), "")</f>
        <v/>
      </c>
      <c r="T48" s="93" t="str">
        <f t="shared" si="29"/>
        <v/>
      </c>
      <c r="U48" s="103" t="str">
        <f t="shared" si="30"/>
        <v/>
      </c>
      <c r="W48" s="144">
        <f>IF(K48&lt;&gt; "", K48/K63, "")</f>
        <v>1.6950224527227878E-4</v>
      </c>
      <c r="X48" s="62" t="str">
        <f t="shared" si="31"/>
        <v/>
      </c>
      <c r="Y48" s="70">
        <f t="shared" si="32"/>
        <v>-1.69502245272279E-4</v>
      </c>
      <c r="AA48" s="97" t="str">
        <f t="shared" si="33"/>
        <v/>
      </c>
      <c r="AB48" s="62" t="str">
        <f t="shared" si="16"/>
        <v/>
      </c>
      <c r="AC48" s="62" t="str">
        <f t="shared" si="17"/>
        <v/>
      </c>
      <c r="AD48" s="145" t="str">
        <f t="shared" si="18"/>
        <v/>
      </c>
    </row>
    <row r="49" spans="1:30" ht="15" customHeight="1" x14ac:dyDescent="0.2">
      <c r="A49" s="47" t="s">
        <v>261</v>
      </c>
      <c r="B49" s="48" t="s">
        <v>319</v>
      </c>
      <c r="C49" s="141">
        <v>123</v>
      </c>
      <c r="D49" s="134"/>
      <c r="E49" s="42">
        <f t="shared" si="19"/>
        <v>4.9787492410443227E-3</v>
      </c>
      <c r="F49" s="43">
        <f t="shared" si="15"/>
        <v>0</v>
      </c>
      <c r="G49" s="43">
        <f t="shared" si="20"/>
        <v>123</v>
      </c>
      <c r="H49" s="43" t="str">
        <f>IF(C49&lt;&gt;"", IF(RANK(G49, G$5:G$62)+COUNTIF(G$49:G49, G49) -1&lt;=(H$65-F$63), RANK(G49, G$5:G$62)+COUNTIF(G$49:G49, G49) -1, ""), "")</f>
        <v/>
      </c>
      <c r="I49" s="138" t="str">
        <f t="shared" si="21"/>
        <v/>
      </c>
      <c r="J49" s="149" t="str">
        <f t="shared" si="22"/>
        <v/>
      </c>
      <c r="K49" s="50">
        <f t="shared" si="23"/>
        <v>123</v>
      </c>
      <c r="L49" s="51"/>
      <c r="M49" s="84" t="str">
        <f t="shared" si="24"/>
        <v/>
      </c>
      <c r="N49" s="86" t="str">
        <f t="shared" si="25"/>
        <v/>
      </c>
      <c r="O49" s="86"/>
      <c r="P49" s="83" t="str">
        <f t="shared" si="26"/>
        <v/>
      </c>
      <c r="Q49" s="86" t="str">
        <f t="shared" si="27"/>
        <v/>
      </c>
      <c r="R49" s="86" t="str">
        <f t="shared" si="28"/>
        <v/>
      </c>
      <c r="S49" s="84" t="str">
        <f>IF(M49&lt;&gt;"", IF(RANK(R49, R$5:R$62)+COUNTIF(R$49:R49, R49) -1&lt;=(B$68-N$63-Q$63), RANK(R49, R$5:R$62)+COUNTIF(R$49:R49, R49) -1, ""), "")</f>
        <v/>
      </c>
      <c r="T49" s="93" t="str">
        <f t="shared" si="29"/>
        <v/>
      </c>
      <c r="U49" s="103" t="str">
        <f t="shared" si="30"/>
        <v/>
      </c>
      <c r="W49" s="144">
        <f>IF(K49&lt;&gt; "", K49/K63, "")</f>
        <v>3.1117576370881035E-4</v>
      </c>
      <c r="X49" s="62" t="str">
        <f t="shared" si="31"/>
        <v/>
      </c>
      <c r="Y49" s="70">
        <f t="shared" si="32"/>
        <v>-3.1117576370881002E-4</v>
      </c>
      <c r="AA49" s="97" t="str">
        <f t="shared" si="33"/>
        <v/>
      </c>
      <c r="AB49" s="62" t="str">
        <f t="shared" si="16"/>
        <v/>
      </c>
      <c r="AC49" s="62" t="str">
        <f t="shared" si="17"/>
        <v/>
      </c>
      <c r="AD49" s="145" t="str">
        <f t="shared" si="18"/>
        <v/>
      </c>
    </row>
    <row r="50" spans="1:30" ht="15" customHeight="1" x14ac:dyDescent="0.2">
      <c r="A50" s="47" t="s">
        <v>262</v>
      </c>
      <c r="B50" s="48" t="s">
        <v>320</v>
      </c>
      <c r="C50" s="141">
        <v>136</v>
      </c>
      <c r="D50" s="134"/>
      <c r="E50" s="42">
        <f t="shared" si="19"/>
        <v>5.5049585104229911E-3</v>
      </c>
      <c r="F50" s="43">
        <f t="shared" si="15"/>
        <v>0</v>
      </c>
      <c r="G50" s="43">
        <f t="shared" si="20"/>
        <v>136</v>
      </c>
      <c r="H50" s="43" t="str">
        <f>IF(C50&lt;&gt;"", IF(RANK(G50, G$5:G$62)+COUNTIF(G$50:G50, G50) -1&lt;=(H$65-F$63), RANK(G50, G$5:G$62)+COUNTIF(G$50:G50, G50) -1, ""), "")</f>
        <v/>
      </c>
      <c r="I50" s="138" t="str">
        <f t="shared" si="21"/>
        <v/>
      </c>
      <c r="J50" s="149" t="str">
        <f t="shared" si="22"/>
        <v/>
      </c>
      <c r="K50" s="50">
        <f t="shared" si="23"/>
        <v>136</v>
      </c>
      <c r="L50" s="51"/>
      <c r="M50" s="84" t="str">
        <f t="shared" si="24"/>
        <v/>
      </c>
      <c r="N50" s="86" t="str">
        <f t="shared" si="25"/>
        <v/>
      </c>
      <c r="O50" s="86"/>
      <c r="P50" s="83" t="str">
        <f t="shared" si="26"/>
        <v/>
      </c>
      <c r="Q50" s="86" t="str">
        <f t="shared" si="27"/>
        <v/>
      </c>
      <c r="R50" s="86" t="str">
        <f t="shared" si="28"/>
        <v/>
      </c>
      <c r="S50" s="84" t="str">
        <f>IF(M50&lt;&gt;"", IF(RANK(R50, R$5:R$62)+COUNTIF(R$50:R50, R50) -1&lt;=(B$68-N$63-Q$63), RANK(R50, R$5:R$62)+COUNTIF(R$50:R50, R50) -1, ""), "")</f>
        <v/>
      </c>
      <c r="T50" s="93" t="str">
        <f t="shared" si="29"/>
        <v/>
      </c>
      <c r="U50" s="103" t="str">
        <f t="shared" si="30"/>
        <v/>
      </c>
      <c r="W50" s="144">
        <f>IF(K50&lt;&gt; "", K50/K63, "")</f>
        <v>3.44064259060148E-4</v>
      </c>
      <c r="X50" s="62" t="str">
        <f t="shared" si="31"/>
        <v/>
      </c>
      <c r="Y50" s="70">
        <f t="shared" si="32"/>
        <v>-3.44064259060148E-4</v>
      </c>
      <c r="AA50" s="97" t="str">
        <f t="shared" si="33"/>
        <v/>
      </c>
      <c r="AB50" s="62" t="str">
        <f t="shared" si="16"/>
        <v/>
      </c>
      <c r="AC50" s="62" t="str">
        <f t="shared" si="17"/>
        <v/>
      </c>
      <c r="AD50" s="145" t="str">
        <f t="shared" si="18"/>
        <v/>
      </c>
    </row>
    <row r="51" spans="1:30" ht="15" customHeight="1" x14ac:dyDescent="0.2">
      <c r="A51" s="47" t="s">
        <v>263</v>
      </c>
      <c r="B51" s="48" t="s">
        <v>321</v>
      </c>
      <c r="C51" s="141">
        <v>3005</v>
      </c>
      <c r="D51" s="134"/>
      <c r="E51" s="42">
        <f t="shared" si="19"/>
        <v>0.12163529649868447</v>
      </c>
      <c r="F51" s="43">
        <f t="shared" si="15"/>
        <v>0</v>
      </c>
      <c r="G51" s="43">
        <f t="shared" si="20"/>
        <v>3005</v>
      </c>
      <c r="H51" s="43" t="str">
        <f>IF(C51&lt;&gt;"", IF(RANK(G51, G$5:G$62)+COUNTIF(G$51:G51, G51) -1&lt;=(H$65-F$63), RANK(G51, G$5:G$62)+COUNTIF(G$51:G51, G51) -1, ""), "")</f>
        <v/>
      </c>
      <c r="I51" s="138" t="str">
        <f t="shared" si="21"/>
        <v/>
      </c>
      <c r="J51" s="149" t="str">
        <f t="shared" si="22"/>
        <v/>
      </c>
      <c r="K51" s="50">
        <f t="shared" si="23"/>
        <v>3005</v>
      </c>
      <c r="L51" s="51"/>
      <c r="M51" s="84" t="str">
        <f t="shared" si="24"/>
        <v/>
      </c>
      <c r="N51" s="86" t="str">
        <f t="shared" si="25"/>
        <v/>
      </c>
      <c r="O51" s="86"/>
      <c r="P51" s="83" t="str">
        <f t="shared" si="26"/>
        <v/>
      </c>
      <c r="Q51" s="86" t="str">
        <f t="shared" si="27"/>
        <v/>
      </c>
      <c r="R51" s="86" t="str">
        <f t="shared" si="28"/>
        <v/>
      </c>
      <c r="S51" s="84" t="str">
        <f>IF(M51&lt;&gt;"", IF(RANK(R51, R$5:R$62)+COUNTIF(R$51:R51, R51) -1&lt;=(B$68-N$63-Q$63), RANK(R51, R$5:R$62)+COUNTIF(R$51:R51, R51) -1, ""), "")</f>
        <v/>
      </c>
      <c r="T51" s="93" t="str">
        <f t="shared" si="29"/>
        <v/>
      </c>
      <c r="U51" s="103" t="str">
        <f t="shared" si="30"/>
        <v/>
      </c>
      <c r="W51" s="144">
        <f>IF(K51&lt;&gt; "", K51/K63, "")</f>
        <v>7.6023021946745933E-3</v>
      </c>
      <c r="X51" s="62" t="str">
        <f t="shared" si="31"/>
        <v/>
      </c>
      <c r="Y51" s="70">
        <f t="shared" si="32"/>
        <v>-7.6023021946745898E-3</v>
      </c>
      <c r="AA51" s="97" t="str">
        <f t="shared" si="33"/>
        <v/>
      </c>
      <c r="AB51" s="62" t="str">
        <f t="shared" si="16"/>
        <v/>
      </c>
      <c r="AC51" s="62" t="str">
        <f t="shared" si="17"/>
        <v/>
      </c>
      <c r="AD51" s="145" t="str">
        <f t="shared" si="18"/>
        <v/>
      </c>
    </row>
    <row r="52" spans="1:30" ht="15" customHeight="1" x14ac:dyDescent="0.2">
      <c r="A52" s="47" t="s">
        <v>264</v>
      </c>
      <c r="B52" s="48" t="s">
        <v>322</v>
      </c>
      <c r="C52" s="49"/>
      <c r="D52" s="134"/>
      <c r="E52" s="42" t="str">
        <f t="shared" si="19"/>
        <v/>
      </c>
      <c r="F52" s="43" t="str">
        <f t="shared" si="15"/>
        <v/>
      </c>
      <c r="G52" s="43" t="str">
        <f t="shared" si="20"/>
        <v/>
      </c>
      <c r="H52" s="43" t="str">
        <f>IF(C52&lt;&gt;"", IF(RANK(G52, G$5:G$62)+COUNTIF(G$52:G52, G52) -1&lt;=(H$65-F$63), RANK(G52, G$5:G$62)+COUNTIF(G$52:G52, G52) -1, ""), "")</f>
        <v/>
      </c>
      <c r="I52" s="138" t="str">
        <f t="shared" si="21"/>
        <v/>
      </c>
      <c r="J52" s="149" t="str">
        <f t="shared" si="22"/>
        <v/>
      </c>
      <c r="K52" s="50" t="str">
        <f t="shared" si="23"/>
        <v/>
      </c>
      <c r="L52" s="51"/>
      <c r="M52" s="84" t="str">
        <f t="shared" si="24"/>
        <v/>
      </c>
      <c r="N52" s="86" t="str">
        <f t="shared" si="25"/>
        <v/>
      </c>
      <c r="O52" s="86"/>
      <c r="P52" s="83" t="str">
        <f t="shared" si="26"/>
        <v/>
      </c>
      <c r="Q52" s="86" t="str">
        <f t="shared" si="27"/>
        <v/>
      </c>
      <c r="R52" s="86" t="str">
        <f t="shared" si="28"/>
        <v/>
      </c>
      <c r="S52" s="84" t="str">
        <f>IF(M52&lt;&gt;"", IF(RANK(R52, R$5:R$62)+COUNTIF(R$52:R52, R52) -1&lt;=(B$68-N$63-Q$63), RANK(R52, R$5:R$62)+COUNTIF(R$52:R52, R52) -1, ""), "")</f>
        <v/>
      </c>
      <c r="T52" s="93" t="str">
        <f t="shared" si="29"/>
        <v/>
      </c>
      <c r="U52" s="103" t="str">
        <f t="shared" si="30"/>
        <v/>
      </c>
      <c r="W52" s="144" t="str">
        <f>IF(K52&lt;&gt; "", K52/K63, "")</f>
        <v/>
      </c>
      <c r="X52" s="62" t="str">
        <f t="shared" si="31"/>
        <v/>
      </c>
      <c r="Y52" s="70" t="str">
        <f t="shared" si="32"/>
        <v/>
      </c>
      <c r="AA52" s="97" t="str">
        <f t="shared" si="33"/>
        <v/>
      </c>
      <c r="AB52" s="62" t="str">
        <f t="shared" si="16"/>
        <v/>
      </c>
      <c r="AC52" s="62" t="str">
        <f t="shared" si="17"/>
        <v/>
      </c>
      <c r="AD52" s="145" t="str">
        <f t="shared" si="18"/>
        <v/>
      </c>
    </row>
    <row r="53" spans="1:30" ht="15" customHeight="1" x14ac:dyDescent="0.2">
      <c r="A53" s="47" t="s">
        <v>265</v>
      </c>
      <c r="B53" s="48" t="s">
        <v>323</v>
      </c>
      <c r="C53" s="141">
        <v>153</v>
      </c>
      <c r="D53" s="134"/>
      <c r="E53" s="42">
        <f t="shared" si="19"/>
        <v>6.1930783242258652E-3</v>
      </c>
      <c r="F53" s="43">
        <f t="shared" si="15"/>
        <v>0</v>
      </c>
      <c r="G53" s="43">
        <f t="shared" si="20"/>
        <v>153</v>
      </c>
      <c r="H53" s="43" t="str">
        <f>IF(C53&lt;&gt;"", IF(RANK(G53, G$5:G$62)+COUNTIF(G$53:G53, G53) -1&lt;=(H$65-F$63), RANK(G53, G$5:G$62)+COUNTIF(G$53:G53, G53) -1, ""), "")</f>
        <v/>
      </c>
      <c r="I53" s="138" t="str">
        <f t="shared" si="21"/>
        <v/>
      </c>
      <c r="J53" s="149" t="str">
        <f t="shared" si="22"/>
        <v/>
      </c>
      <c r="K53" s="50">
        <f t="shared" si="23"/>
        <v>153</v>
      </c>
      <c r="L53" s="51"/>
      <c r="M53" s="84" t="str">
        <f t="shared" si="24"/>
        <v/>
      </c>
      <c r="N53" s="86" t="str">
        <f t="shared" si="25"/>
        <v/>
      </c>
      <c r="O53" s="86"/>
      <c r="P53" s="83" t="str">
        <f t="shared" si="26"/>
        <v/>
      </c>
      <c r="Q53" s="86" t="str">
        <f t="shared" si="27"/>
        <v/>
      </c>
      <c r="R53" s="86" t="str">
        <f t="shared" si="28"/>
        <v/>
      </c>
      <c r="S53" s="84" t="str">
        <f>IF(M53&lt;&gt;"", IF(RANK(R53, R$5:R$62)+COUNTIF(R$53:R53, R53) -1&lt;=(B$68-N$63-Q$63), RANK(R53, R$5:R$62)+COUNTIF(R$53:R53, R53) -1, ""), "")</f>
        <v/>
      </c>
      <c r="T53" s="93" t="str">
        <f t="shared" si="29"/>
        <v/>
      </c>
      <c r="U53" s="103" t="str">
        <f t="shared" si="30"/>
        <v/>
      </c>
      <c r="W53" s="144">
        <f>IF(K53&lt;&gt; "", K53/K63, "")</f>
        <v>3.8707229144266652E-4</v>
      </c>
      <c r="X53" s="62" t="str">
        <f t="shared" si="31"/>
        <v/>
      </c>
      <c r="Y53" s="70">
        <f t="shared" si="32"/>
        <v>-3.8707229144266701E-4</v>
      </c>
      <c r="AA53" s="97" t="str">
        <f t="shared" si="33"/>
        <v/>
      </c>
      <c r="AB53" s="62" t="str">
        <f t="shared" si="16"/>
        <v/>
      </c>
      <c r="AC53" s="62" t="str">
        <f t="shared" si="17"/>
        <v/>
      </c>
      <c r="AD53" s="145" t="str">
        <f t="shared" si="18"/>
        <v/>
      </c>
    </row>
    <row r="54" spans="1:30" ht="15" customHeight="1" x14ac:dyDescent="0.2">
      <c r="A54" s="47" t="s">
        <v>266</v>
      </c>
      <c r="B54" s="48" t="s">
        <v>324</v>
      </c>
      <c r="C54" s="141">
        <v>260</v>
      </c>
      <c r="D54" s="134"/>
      <c r="E54" s="42">
        <f t="shared" si="19"/>
        <v>1.0524185387573366E-2</v>
      </c>
      <c r="F54" s="43">
        <f t="shared" si="15"/>
        <v>0</v>
      </c>
      <c r="G54" s="43">
        <f t="shared" si="20"/>
        <v>260</v>
      </c>
      <c r="H54" s="43" t="str">
        <f>IF(C54&lt;&gt;"", IF(RANK(G54, G$5:G$62)+COUNTIF(G$54:G54, G54) -1&lt;=(H$65-F$63), RANK(G54, G$5:G$62)+COUNTIF(G$54:G54, G54) -1, ""), "")</f>
        <v/>
      </c>
      <c r="I54" s="138" t="str">
        <f t="shared" si="21"/>
        <v/>
      </c>
      <c r="J54" s="149" t="str">
        <f t="shared" si="22"/>
        <v/>
      </c>
      <c r="K54" s="50">
        <f t="shared" si="23"/>
        <v>260</v>
      </c>
      <c r="L54" s="51"/>
      <c r="M54" s="84" t="str">
        <f t="shared" si="24"/>
        <v/>
      </c>
      <c r="N54" s="86" t="str">
        <f t="shared" si="25"/>
        <v/>
      </c>
      <c r="O54" s="86"/>
      <c r="P54" s="83" t="str">
        <f t="shared" si="26"/>
        <v/>
      </c>
      <c r="Q54" s="86" t="str">
        <f t="shared" si="27"/>
        <v/>
      </c>
      <c r="R54" s="86" t="str">
        <f t="shared" si="28"/>
        <v/>
      </c>
      <c r="S54" s="84" t="str">
        <f>IF(M54&lt;&gt;"", IF(RANK(R54, R$5:R$62)+COUNTIF(R$54:R54, R54) -1&lt;=(B$68-N$63-Q$63), RANK(R54, R$5:R$62)+COUNTIF(R$54:R54, R54) -1, ""), "")</f>
        <v/>
      </c>
      <c r="T54" s="93" t="str">
        <f t="shared" si="29"/>
        <v/>
      </c>
      <c r="U54" s="103" t="str">
        <f t="shared" si="30"/>
        <v/>
      </c>
      <c r="W54" s="144">
        <f>IF(K54&lt;&gt; "", K54/K63, "")</f>
        <v>6.5776990702675351E-4</v>
      </c>
      <c r="X54" s="62" t="str">
        <f t="shared" si="31"/>
        <v/>
      </c>
      <c r="Y54" s="70">
        <f t="shared" si="32"/>
        <v>-6.5776990702675405E-4</v>
      </c>
      <c r="AA54" s="97" t="str">
        <f t="shared" si="33"/>
        <v/>
      </c>
      <c r="AB54" s="62" t="str">
        <f t="shared" si="16"/>
        <v/>
      </c>
      <c r="AC54" s="62" t="str">
        <f t="shared" si="17"/>
        <v/>
      </c>
      <c r="AD54" s="145" t="str">
        <f t="shared" si="18"/>
        <v/>
      </c>
    </row>
    <row r="55" spans="1:30" ht="15" customHeight="1" x14ac:dyDescent="0.2">
      <c r="A55" s="47" t="s">
        <v>267</v>
      </c>
      <c r="B55" s="48" t="s">
        <v>325</v>
      </c>
      <c r="C55" s="141">
        <v>7650</v>
      </c>
      <c r="D55" s="134"/>
      <c r="E55" s="42">
        <f t="shared" si="19"/>
        <v>0.30965391621129323</v>
      </c>
      <c r="F55" s="43">
        <f t="shared" si="15"/>
        <v>0</v>
      </c>
      <c r="G55" s="43">
        <f t="shared" si="20"/>
        <v>7650</v>
      </c>
      <c r="H55" s="43" t="str">
        <f>IF(C55&lt;&gt;"", IF(RANK(G55, G$5:G$62)+COUNTIF(G$55:G55, G55) -1&lt;=(H$65-F$63), RANK(G55, G$5:G$62)+COUNTIF(G$55:G55, G55) -1, ""), "")</f>
        <v/>
      </c>
      <c r="I55" s="138" t="str">
        <f t="shared" si="21"/>
        <v/>
      </c>
      <c r="J55" s="149" t="str">
        <f t="shared" si="22"/>
        <v/>
      </c>
      <c r="K55" s="50">
        <f t="shared" si="23"/>
        <v>7650</v>
      </c>
      <c r="L55" s="51"/>
      <c r="M55" s="84" t="str">
        <f t="shared" si="24"/>
        <v/>
      </c>
      <c r="N55" s="86" t="str">
        <f t="shared" si="25"/>
        <v/>
      </c>
      <c r="O55" s="86"/>
      <c r="P55" s="83" t="str">
        <f t="shared" si="26"/>
        <v/>
      </c>
      <c r="Q55" s="86" t="str">
        <f t="shared" si="27"/>
        <v/>
      </c>
      <c r="R55" s="86" t="str">
        <f t="shared" si="28"/>
        <v/>
      </c>
      <c r="S55" s="84" t="str">
        <f>IF(M55&lt;&gt;"", IF(RANK(R55, R$5:R$62)+COUNTIF(R$55:R55, R55) -1&lt;=(B$68-N$63-Q$63), RANK(R55, R$5:R$62)+COUNTIF(R$55:R55, R55) -1, ""), "")</f>
        <v/>
      </c>
      <c r="T55" s="93" t="str">
        <f t="shared" si="29"/>
        <v/>
      </c>
      <c r="U55" s="103" t="str">
        <f t="shared" si="30"/>
        <v/>
      </c>
      <c r="W55" s="144">
        <f>IF(K55&lt;&gt; "", K55/K63, "")</f>
        <v>1.9353614572133325E-2</v>
      </c>
      <c r="X55" s="62" t="str">
        <f t="shared" si="31"/>
        <v/>
      </c>
      <c r="Y55" s="70">
        <f t="shared" si="32"/>
        <v>-1.9353614572133301E-2</v>
      </c>
      <c r="AA55" s="97" t="str">
        <f t="shared" si="33"/>
        <v/>
      </c>
      <c r="AB55" s="62" t="str">
        <f t="shared" si="16"/>
        <v/>
      </c>
      <c r="AC55" s="62" t="str">
        <f t="shared" si="17"/>
        <v/>
      </c>
      <c r="AD55" s="145" t="str">
        <f t="shared" si="18"/>
        <v/>
      </c>
    </row>
    <row r="56" spans="1:30" ht="15" customHeight="1" x14ac:dyDescent="0.2">
      <c r="A56" s="47" t="s">
        <v>268</v>
      </c>
      <c r="B56" s="48" t="s">
        <v>326</v>
      </c>
      <c r="C56" s="49"/>
      <c r="D56" s="134"/>
      <c r="E56" s="42" t="str">
        <f t="shared" si="19"/>
        <v/>
      </c>
      <c r="F56" s="43" t="str">
        <f t="shared" si="15"/>
        <v/>
      </c>
      <c r="G56" s="43" t="str">
        <f t="shared" si="20"/>
        <v/>
      </c>
      <c r="H56" s="43" t="str">
        <f>IF(C56&lt;&gt;"", IF(RANK(G56, G$5:G$62)+COUNTIF(G$56:G56, G56) -1&lt;=(H$65-F$63), RANK(G56, G$5:G$62)+COUNTIF(G$56:G56, G56) -1, ""), "")</f>
        <v/>
      </c>
      <c r="I56" s="44" t="str">
        <f t="shared" si="21"/>
        <v/>
      </c>
      <c r="J56" s="148" t="str">
        <f t="shared" si="22"/>
        <v/>
      </c>
      <c r="K56" s="50" t="str">
        <f t="shared" si="23"/>
        <v/>
      </c>
      <c r="L56" s="51"/>
      <c r="M56" s="84" t="str">
        <f t="shared" si="24"/>
        <v/>
      </c>
      <c r="N56" s="86" t="str">
        <f t="shared" si="25"/>
        <v/>
      </c>
      <c r="O56" s="86"/>
      <c r="P56" s="83" t="str">
        <f t="shared" si="26"/>
        <v/>
      </c>
      <c r="Q56" s="86" t="str">
        <f t="shared" si="27"/>
        <v/>
      </c>
      <c r="R56" s="86" t="str">
        <f t="shared" si="28"/>
        <v/>
      </c>
      <c r="S56" s="84" t="str">
        <f>IF(M56&lt;&gt;"", IF(RANK(R56, R$5:R$62)+COUNTIF(R$56:R56, R56) -1&lt;=(B$68-N$63-Q$63), RANK(R56, R$5:R$62)+COUNTIF(R$56:R56, R56) -1, ""), "")</f>
        <v/>
      </c>
      <c r="T56" s="93" t="str">
        <f t="shared" si="29"/>
        <v/>
      </c>
      <c r="U56" s="103" t="str">
        <f t="shared" si="30"/>
        <v/>
      </c>
      <c r="W56" s="144" t="str">
        <f>IF(K56&lt;&gt; "", K56/K63, "")</f>
        <v/>
      </c>
      <c r="X56" s="62" t="str">
        <f t="shared" si="31"/>
        <v/>
      </c>
      <c r="Y56" s="70" t="str">
        <f t="shared" si="32"/>
        <v/>
      </c>
      <c r="AA56" s="97" t="str">
        <f t="shared" si="33"/>
        <v/>
      </c>
      <c r="AB56" s="62" t="str">
        <f t="shared" si="16"/>
        <v/>
      </c>
      <c r="AC56" s="62" t="str">
        <f t="shared" si="17"/>
        <v/>
      </c>
      <c r="AD56" s="145" t="str">
        <f t="shared" si="18"/>
        <v/>
      </c>
    </row>
    <row r="57" spans="1:30" ht="15" customHeight="1" x14ac:dyDescent="0.2">
      <c r="A57" s="47" t="s">
        <v>269</v>
      </c>
      <c r="B57" s="48" t="s">
        <v>327</v>
      </c>
      <c r="C57" s="49"/>
      <c r="D57" s="134"/>
      <c r="E57" s="42" t="str">
        <f t="shared" si="19"/>
        <v/>
      </c>
      <c r="F57" s="43" t="str">
        <f t="shared" si="15"/>
        <v/>
      </c>
      <c r="G57" s="43" t="str">
        <f t="shared" si="20"/>
        <v/>
      </c>
      <c r="H57" s="43" t="str">
        <f>IF(C57&lt;&gt;"", IF(RANK(G57, G$5:G$62)+COUNTIF(G$57:G57, G57) -1&lt;=(H$65-F$63), RANK(G57, G$5:G$62)+COUNTIF(G$57:G57, G57) -1, ""), "")</f>
        <v/>
      </c>
      <c r="I57" s="44" t="str">
        <f t="shared" si="21"/>
        <v/>
      </c>
      <c r="J57" s="148" t="str">
        <f t="shared" si="22"/>
        <v/>
      </c>
      <c r="K57" s="50" t="str">
        <f t="shared" si="23"/>
        <v/>
      </c>
      <c r="L57" s="51"/>
      <c r="M57" s="84" t="str">
        <f t="shared" si="24"/>
        <v/>
      </c>
      <c r="N57" s="86" t="str">
        <f t="shared" si="25"/>
        <v/>
      </c>
      <c r="O57" s="86"/>
      <c r="P57" s="83" t="str">
        <f t="shared" si="26"/>
        <v/>
      </c>
      <c r="Q57" s="86" t="str">
        <f t="shared" si="27"/>
        <v/>
      </c>
      <c r="R57" s="86" t="str">
        <f t="shared" si="28"/>
        <v/>
      </c>
      <c r="S57" s="84" t="str">
        <f>IF(M57&lt;&gt;"", IF(RANK(R57, R$5:R$62)+COUNTIF(R$57:R57, R57) -1&lt;=(B$68-N$63-Q$63), RANK(R57, R$5:R$62)+COUNTIF(R$57:R57, R57) -1, ""), "")</f>
        <v/>
      </c>
      <c r="T57" s="93" t="str">
        <f t="shared" si="29"/>
        <v/>
      </c>
      <c r="U57" s="103" t="str">
        <f t="shared" si="30"/>
        <v/>
      </c>
      <c r="W57" s="144" t="str">
        <f>IF(K57&lt;&gt; "", K57/K63, "")</f>
        <v/>
      </c>
      <c r="X57" s="62" t="str">
        <f t="shared" si="31"/>
        <v/>
      </c>
      <c r="Y57" s="70" t="str">
        <f t="shared" si="32"/>
        <v/>
      </c>
      <c r="AA57" s="97" t="str">
        <f t="shared" si="33"/>
        <v/>
      </c>
      <c r="AB57" s="62" t="str">
        <f t="shared" si="16"/>
        <v/>
      </c>
      <c r="AC57" s="62" t="str">
        <f t="shared" si="17"/>
        <v/>
      </c>
      <c r="AD57" s="145" t="str">
        <f t="shared" si="18"/>
        <v/>
      </c>
    </row>
    <row r="58" spans="1:30" ht="15" customHeight="1" x14ac:dyDescent="0.2">
      <c r="A58" s="47" t="s">
        <v>270</v>
      </c>
      <c r="B58" s="48" t="s">
        <v>328</v>
      </c>
      <c r="C58" s="49"/>
      <c r="D58" s="134"/>
      <c r="E58" s="42" t="str">
        <f t="shared" si="19"/>
        <v/>
      </c>
      <c r="F58" s="43" t="str">
        <f t="shared" si="15"/>
        <v/>
      </c>
      <c r="G58" s="43" t="str">
        <f t="shared" si="20"/>
        <v/>
      </c>
      <c r="H58" s="43" t="str">
        <f>IF(C58&lt;&gt;"", IF(RANK(G58, G$5:G$62)+COUNTIF(G$58:G58, G58) -1&lt;=(H$65-F$63), RANK(G58, G$5:G$62)+COUNTIF(G$58:G58, G58) -1, ""), "")</f>
        <v/>
      </c>
      <c r="I58" s="44" t="str">
        <f t="shared" si="21"/>
        <v/>
      </c>
      <c r="J58" s="148" t="str">
        <f t="shared" si="22"/>
        <v/>
      </c>
      <c r="K58" s="50" t="str">
        <f t="shared" si="23"/>
        <v/>
      </c>
      <c r="L58" s="51"/>
      <c r="M58" s="84" t="str">
        <f t="shared" si="24"/>
        <v/>
      </c>
      <c r="N58" s="86" t="str">
        <f t="shared" si="25"/>
        <v/>
      </c>
      <c r="O58" s="86"/>
      <c r="P58" s="83" t="str">
        <f t="shared" si="26"/>
        <v/>
      </c>
      <c r="Q58" s="86" t="str">
        <f t="shared" si="27"/>
        <v/>
      </c>
      <c r="R58" s="86" t="str">
        <f t="shared" si="28"/>
        <v/>
      </c>
      <c r="S58" s="84" t="str">
        <f>IF(M58&lt;&gt;"", IF(RANK(R58, R$5:R$62)+COUNTIF(R$58:R58, R58) -1&lt;=(B$68-N$63-Q$63), RANK(R58, R$5:R$62)+COUNTIF(R$58:R58, R58) -1, ""), "")</f>
        <v/>
      </c>
      <c r="T58" s="93" t="str">
        <f t="shared" si="29"/>
        <v/>
      </c>
      <c r="U58" s="103" t="str">
        <f t="shared" si="30"/>
        <v/>
      </c>
      <c r="W58" s="144" t="str">
        <f>IF(K58&lt;&gt; "", K58/K63, "")</f>
        <v/>
      </c>
      <c r="X58" s="62" t="str">
        <f t="shared" si="31"/>
        <v/>
      </c>
      <c r="Y58" s="70" t="str">
        <f t="shared" si="32"/>
        <v/>
      </c>
      <c r="AA58" s="97" t="str">
        <f t="shared" si="33"/>
        <v/>
      </c>
      <c r="AB58" s="62" t="str">
        <f t="shared" si="16"/>
        <v/>
      </c>
      <c r="AC58" s="62" t="str">
        <f t="shared" si="17"/>
        <v/>
      </c>
      <c r="AD58" s="145" t="str">
        <f t="shared" si="18"/>
        <v/>
      </c>
    </row>
    <row r="59" spans="1:30" ht="15" customHeight="1" x14ac:dyDescent="0.2">
      <c r="A59" s="47" t="s">
        <v>271</v>
      </c>
      <c r="B59" s="48" t="s">
        <v>329</v>
      </c>
      <c r="C59" s="49"/>
      <c r="D59" s="134"/>
      <c r="E59" s="42" t="str">
        <f t="shared" si="19"/>
        <v/>
      </c>
      <c r="F59" s="43" t="str">
        <f t="shared" si="15"/>
        <v/>
      </c>
      <c r="G59" s="43" t="str">
        <f t="shared" si="20"/>
        <v/>
      </c>
      <c r="H59" s="43" t="str">
        <f>IF(C59&lt;&gt;"", IF(RANK(G59, G$5:G$62)+COUNTIF(G$59:G59, G59) -1&lt;=(H$65-F$63), RANK(G59, G$5:G$62)+COUNTIF(G$59:G59, G59) -1, ""), "")</f>
        <v/>
      </c>
      <c r="I59" s="44" t="str">
        <f t="shared" si="21"/>
        <v/>
      </c>
      <c r="J59" s="148" t="str">
        <f t="shared" si="22"/>
        <v/>
      </c>
      <c r="K59" s="50" t="str">
        <f t="shared" si="23"/>
        <v/>
      </c>
      <c r="L59" s="51"/>
      <c r="M59" s="84" t="str">
        <f t="shared" si="24"/>
        <v/>
      </c>
      <c r="N59" s="86" t="str">
        <f t="shared" si="25"/>
        <v/>
      </c>
      <c r="O59" s="86"/>
      <c r="P59" s="83" t="str">
        <f t="shared" si="26"/>
        <v/>
      </c>
      <c r="Q59" s="86" t="str">
        <f t="shared" si="27"/>
        <v/>
      </c>
      <c r="R59" s="86" t="str">
        <f t="shared" si="28"/>
        <v/>
      </c>
      <c r="S59" s="84" t="str">
        <f>IF(M59&lt;&gt;"", IF(RANK(R59, R$5:R$62)+COUNTIF(R$59:R59, R59) -1&lt;=(B$68-N$63-Q$63), RANK(R59, R$5:R$62)+COUNTIF(R$59:R59, R59) -1, ""), "")</f>
        <v/>
      </c>
      <c r="T59" s="93" t="str">
        <f t="shared" si="29"/>
        <v/>
      </c>
      <c r="U59" s="103" t="str">
        <f t="shared" si="30"/>
        <v/>
      </c>
      <c r="W59" s="144" t="str">
        <f>IF(K59&lt;&gt; "", K59/K63, "")</f>
        <v/>
      </c>
      <c r="X59" s="62" t="str">
        <f t="shared" si="31"/>
        <v/>
      </c>
      <c r="Y59" s="70" t="str">
        <f t="shared" si="32"/>
        <v/>
      </c>
      <c r="AA59" s="97" t="str">
        <f t="shared" si="33"/>
        <v/>
      </c>
      <c r="AB59" s="62" t="str">
        <f t="shared" si="16"/>
        <v/>
      </c>
      <c r="AC59" s="62" t="str">
        <f t="shared" si="17"/>
        <v/>
      </c>
      <c r="AD59" s="145" t="str">
        <f t="shared" si="18"/>
        <v/>
      </c>
    </row>
    <row r="60" spans="1:30" ht="15" customHeight="1" x14ac:dyDescent="0.2">
      <c r="A60" s="47" t="s">
        <v>272</v>
      </c>
      <c r="B60" s="48" t="s">
        <v>330</v>
      </c>
      <c r="C60" s="49"/>
      <c r="D60" s="134"/>
      <c r="E60" s="42" t="str">
        <f t="shared" si="19"/>
        <v/>
      </c>
      <c r="F60" s="43" t="str">
        <f t="shared" si="15"/>
        <v/>
      </c>
      <c r="G60" s="43" t="str">
        <f t="shared" si="20"/>
        <v/>
      </c>
      <c r="H60" s="43" t="str">
        <f>IF(C60&lt;&gt;"", IF(RANK(G60, G$5:G$62)+COUNTIF(G$60:G60, G60) -1&lt;=(H$65-F$63), RANK(G60, G$5:G$62)+COUNTIF(G$60:G60, G60) -1, ""), "")</f>
        <v/>
      </c>
      <c r="I60" s="44" t="str">
        <f t="shared" si="21"/>
        <v/>
      </c>
      <c r="J60" s="148" t="str">
        <f t="shared" si="22"/>
        <v/>
      </c>
      <c r="K60" s="50" t="str">
        <f t="shared" si="23"/>
        <v/>
      </c>
      <c r="L60" s="51"/>
      <c r="M60" s="84" t="str">
        <f t="shared" si="24"/>
        <v/>
      </c>
      <c r="N60" s="86" t="str">
        <f t="shared" si="25"/>
        <v/>
      </c>
      <c r="O60" s="86"/>
      <c r="P60" s="83" t="str">
        <f t="shared" si="26"/>
        <v/>
      </c>
      <c r="Q60" s="86" t="str">
        <f t="shared" si="27"/>
        <v/>
      </c>
      <c r="R60" s="86" t="str">
        <f t="shared" si="28"/>
        <v/>
      </c>
      <c r="S60" s="84" t="str">
        <f>IF(M60&lt;&gt;"", IF(RANK(R60, R$5:R$62)+COUNTIF(R$60:R60, R60) -1&lt;=(B$68-N$63-Q$63), RANK(R60, R$5:R$62)+COUNTIF(R$60:R60, R60) -1, ""), "")</f>
        <v/>
      </c>
      <c r="T60" s="93" t="str">
        <f t="shared" si="29"/>
        <v/>
      </c>
      <c r="U60" s="103" t="str">
        <f t="shared" si="30"/>
        <v/>
      </c>
      <c r="W60" s="144" t="str">
        <f>IF(K60&lt;&gt; "", K60/K63, "")</f>
        <v/>
      </c>
      <c r="X60" s="62" t="str">
        <f t="shared" si="31"/>
        <v/>
      </c>
      <c r="Y60" s="70" t="str">
        <f t="shared" si="32"/>
        <v/>
      </c>
      <c r="AA60" s="97" t="str">
        <f t="shared" si="33"/>
        <v/>
      </c>
      <c r="AB60" s="62" t="str">
        <f t="shared" si="16"/>
        <v/>
      </c>
      <c r="AC60" s="62" t="str">
        <f t="shared" si="17"/>
        <v/>
      </c>
      <c r="AD60" s="145" t="str">
        <f t="shared" si="18"/>
        <v/>
      </c>
    </row>
    <row r="61" spans="1:30" ht="15" customHeight="1" x14ac:dyDescent="0.2">
      <c r="A61" s="47" t="s">
        <v>273</v>
      </c>
      <c r="B61" s="48" t="s">
        <v>331</v>
      </c>
      <c r="C61" s="49"/>
      <c r="D61" s="134"/>
      <c r="E61" s="42" t="str">
        <f t="shared" si="19"/>
        <v/>
      </c>
      <c r="F61" s="43" t="str">
        <f t="shared" si="15"/>
        <v/>
      </c>
      <c r="G61" s="43" t="str">
        <f t="shared" si="20"/>
        <v/>
      </c>
      <c r="H61" s="43" t="str">
        <f>IF(C61&lt;&gt;"", IF(RANK(G61, G$5:G$62)+COUNTIF(G$61:G61, G61) -1&lt;=(H$65-F$63), RANK(G61, G$5:G$62)+COUNTIF(G$61:G61, G61) -1, ""), "")</f>
        <v/>
      </c>
      <c r="I61" s="44" t="str">
        <f t="shared" si="21"/>
        <v/>
      </c>
      <c r="J61" s="148" t="str">
        <f t="shared" si="22"/>
        <v/>
      </c>
      <c r="K61" s="50" t="str">
        <f t="shared" si="23"/>
        <v/>
      </c>
      <c r="L61" s="51"/>
      <c r="M61" s="84" t="str">
        <f t="shared" si="24"/>
        <v/>
      </c>
      <c r="N61" s="86" t="str">
        <f t="shared" si="25"/>
        <v/>
      </c>
      <c r="O61" s="86"/>
      <c r="P61" s="83" t="str">
        <f t="shared" si="26"/>
        <v/>
      </c>
      <c r="Q61" s="86" t="str">
        <f t="shared" si="27"/>
        <v/>
      </c>
      <c r="R61" s="86" t="str">
        <f t="shared" si="28"/>
        <v/>
      </c>
      <c r="S61" s="84" t="str">
        <f>IF(M61&lt;&gt;"", IF(RANK(R61, R$5:R$62)+COUNTIF(R$61:R61, R61) -1&lt;=(B$68-N$63-Q$63), RANK(R61, R$5:R$62)+COUNTIF(R$61:R61, R61) -1, ""), "")</f>
        <v/>
      </c>
      <c r="T61" s="93" t="str">
        <f t="shared" si="29"/>
        <v/>
      </c>
      <c r="U61" s="103" t="str">
        <f t="shared" si="30"/>
        <v/>
      </c>
      <c r="W61" s="144" t="str">
        <f>IF(K61&lt;&gt; "", K61/K63, "")</f>
        <v/>
      </c>
      <c r="X61" s="62" t="str">
        <f t="shared" si="31"/>
        <v/>
      </c>
      <c r="Y61" s="70" t="str">
        <f t="shared" si="32"/>
        <v/>
      </c>
      <c r="AA61" s="97" t="str">
        <f t="shared" si="33"/>
        <v/>
      </c>
      <c r="AB61" s="62" t="str">
        <f t="shared" si="16"/>
        <v/>
      </c>
      <c r="AC61" s="62" t="str">
        <f t="shared" si="17"/>
        <v/>
      </c>
      <c r="AD61" s="145" t="str">
        <f t="shared" si="18"/>
        <v/>
      </c>
    </row>
    <row r="62" spans="1:30" ht="15" customHeight="1" thickBot="1" x14ac:dyDescent="0.25">
      <c r="A62" s="47" t="s">
        <v>274</v>
      </c>
      <c r="B62" s="48" t="s">
        <v>332</v>
      </c>
      <c r="C62" s="49"/>
      <c r="D62" s="134"/>
      <c r="E62" s="42" t="str">
        <f t="shared" si="19"/>
        <v/>
      </c>
      <c r="F62" s="43" t="str">
        <f t="shared" si="15"/>
        <v/>
      </c>
      <c r="G62" s="43" t="str">
        <f t="shared" si="20"/>
        <v/>
      </c>
      <c r="H62" s="43" t="str">
        <f>IF(C62&lt;&gt;"", IF(RANK(G62, G$5:G$62)+COUNTIF(G$62:G62, G62) -1&lt;=(H$65-F$63), RANK(G62, G$5:G$62)+COUNTIF(G$62:G62, G62) -1, ""), "")</f>
        <v/>
      </c>
      <c r="I62" s="44" t="str">
        <f t="shared" si="21"/>
        <v/>
      </c>
      <c r="J62" s="148" t="str">
        <f t="shared" si="22"/>
        <v/>
      </c>
      <c r="K62" s="50" t="str">
        <f t="shared" si="23"/>
        <v/>
      </c>
      <c r="L62" s="52"/>
      <c r="M62" s="84" t="str">
        <f t="shared" si="24"/>
        <v/>
      </c>
      <c r="N62" s="88" t="str">
        <f t="shared" si="25"/>
        <v/>
      </c>
      <c r="O62" s="88"/>
      <c r="P62" s="83" t="str">
        <f t="shared" si="26"/>
        <v/>
      </c>
      <c r="Q62" s="88" t="str">
        <f t="shared" si="27"/>
        <v/>
      </c>
      <c r="R62" s="88" t="str">
        <f t="shared" si="28"/>
        <v/>
      </c>
      <c r="S62" s="84" t="str">
        <f>IF(M62&lt;&gt;"", IF(RANK(R62, R$5:R$62)+COUNTIF(R$62:R62, R62) -1&lt;=(B$68-N$63-Q$63), RANK(R62, R$5:R$62)+COUNTIF(R$62:R62, R62) -1, ""), "")</f>
        <v/>
      </c>
      <c r="T62" s="93" t="str">
        <f t="shared" si="29"/>
        <v/>
      </c>
      <c r="U62" s="104" t="str">
        <f t="shared" si="30"/>
        <v/>
      </c>
      <c r="W62" s="144" t="str">
        <f>IF(K62&lt;&gt; "", K62/K63, "")</f>
        <v/>
      </c>
      <c r="X62" s="62" t="str">
        <f t="shared" si="31"/>
        <v/>
      </c>
      <c r="Y62" s="146" t="str">
        <f t="shared" si="32"/>
        <v/>
      </c>
      <c r="AA62" s="97" t="str">
        <f t="shared" si="33"/>
        <v/>
      </c>
      <c r="AB62" s="62" t="str">
        <f t="shared" si="16"/>
        <v/>
      </c>
      <c r="AC62" s="62" t="str">
        <f t="shared" si="17"/>
        <v/>
      </c>
      <c r="AD62" s="147" t="str">
        <f>IF(AB62&lt;&gt;"", AC62-AB62, "")</f>
        <v/>
      </c>
    </row>
    <row r="63" spans="1:30" ht="15" customHeight="1" thickBot="1" x14ac:dyDescent="0.25">
      <c r="A63" s="203" t="s">
        <v>55</v>
      </c>
      <c r="B63" s="247"/>
      <c r="C63" s="53">
        <f>SUM(C5:C62)</f>
        <v>395275</v>
      </c>
      <c r="D63" s="136">
        <f>_xlfn.FLOOR.MATH(C63/(H65+1))+1</f>
        <v>24705</v>
      </c>
      <c r="E63" s="54"/>
      <c r="F63" s="54">
        <f>SUM(F5:F62)</f>
        <v>13</v>
      </c>
      <c r="G63" s="54"/>
      <c r="H63" s="54"/>
      <c r="I63" s="54">
        <f>SUM(I5:I62)</f>
        <v>15</v>
      </c>
      <c r="J63" s="150">
        <f>SUM(J5:J62)</f>
        <v>15</v>
      </c>
      <c r="K63" s="137">
        <f>SUM(K5:K62)</f>
        <v>395275</v>
      </c>
      <c r="L63" s="57">
        <f>_xlfn.FLOOR.MATH(K63/(B68+1)) +1</f>
        <v>12751</v>
      </c>
      <c r="M63" s="89">
        <f>SUM(M5:M62)</f>
        <v>364606</v>
      </c>
      <c r="N63" s="89">
        <f>SUM(N5:N62)</f>
        <v>0</v>
      </c>
      <c r="O63" s="89">
        <f>_xlfn.FLOOR.MATH(M63/(B68-N63+1))+1</f>
        <v>11762</v>
      </c>
      <c r="P63" s="90"/>
      <c r="Q63" s="89">
        <f>SUM(Q5:Q62)</f>
        <v>29</v>
      </c>
      <c r="R63" s="89"/>
      <c r="S63" s="89"/>
      <c r="T63" s="94">
        <f>SUM(T5:T62)</f>
        <v>30</v>
      </c>
      <c r="U63" s="105">
        <f>SUM(U5:U62)</f>
        <v>15</v>
      </c>
      <c r="W63" s="106">
        <f>SUM(W5:W62)</f>
        <v>1</v>
      </c>
      <c r="X63" s="91">
        <f>SUM(X5:X62)</f>
        <v>0.99999999999999989</v>
      </c>
      <c r="Y63" s="107">
        <f>SUM(Y5:Y62)</f>
        <v>-3.677613769070831E-16</v>
      </c>
      <c r="AA63" s="108">
        <f>SUM(AA5:AA62)</f>
        <v>364606</v>
      </c>
      <c r="AB63" s="91">
        <f>SUM(AB5:AB62)</f>
        <v>1</v>
      </c>
      <c r="AC63" s="91">
        <f>SUM(AC5:AC62)</f>
        <v>0.99999999999999989</v>
      </c>
      <c r="AD63" s="107">
        <f>SUM(AD5:AD62)</f>
        <v>0</v>
      </c>
    </row>
    <row r="64" spans="1:30" ht="15" customHeight="1" x14ac:dyDescent="0.2">
      <c r="C64" s="7"/>
      <c r="D64" s="8"/>
      <c r="E64" s="8"/>
      <c r="F64" s="8"/>
      <c r="G64" s="8"/>
      <c r="H64" s="8"/>
      <c r="I64" s="9"/>
    </row>
    <row r="65" spans="1:30" ht="15" customHeight="1" x14ac:dyDescent="0.2">
      <c r="A65" s="201" t="s">
        <v>115</v>
      </c>
      <c r="B65" s="201"/>
      <c r="C65" s="10" t="s">
        <v>126</v>
      </c>
      <c r="D65" s="95"/>
      <c r="H65" s="11">
        <f>Seats!K35</f>
        <v>15</v>
      </c>
      <c r="I65" s="12"/>
      <c r="J65" s="17"/>
      <c r="K65" s="2"/>
      <c r="R65" s="95"/>
      <c r="S65" s="95"/>
      <c r="T65" s="95"/>
      <c r="U65" s="95"/>
      <c r="V65" s="95"/>
      <c r="W65" s="95"/>
      <c r="X65" s="95" t="s">
        <v>135</v>
      </c>
      <c r="Y65" s="92" cm="1">
        <f t="array" ref="Y65">SUM(IF(Y5:Y62&lt;&gt;"", ABS(Y5:Y62), 0))/COUNT(Y5:Y62)</f>
        <v>5.1726013534880667E-3</v>
      </c>
      <c r="Z65" s="95"/>
      <c r="AA65" s="95"/>
      <c r="AB65" s="95"/>
      <c r="AC65" s="95" t="s">
        <v>135</v>
      </c>
      <c r="AD65" s="92" cm="1">
        <f t="array" ref="AD65">SUM(IF(AD5:AD62&lt;&gt;"", ABS(AD5:AD62), 0))/COUNT(AD5:AD62)</f>
        <v>6.547250090965781E-3</v>
      </c>
    </row>
    <row r="66" spans="1:30" ht="15" customHeight="1" thickBot="1" x14ac:dyDescent="0.25">
      <c r="C66" s="13" t="s">
        <v>204</v>
      </c>
      <c r="D66" s="15"/>
      <c r="E66" s="14"/>
      <c r="F66" s="14"/>
      <c r="G66" s="14"/>
      <c r="H66" s="15">
        <f>_xlfn.FLOOR.MATH(C63/(H65+1))+1</f>
        <v>24705</v>
      </c>
      <c r="I66" s="16"/>
      <c r="R66" s="95">
        <f>COUNT(T5:T62)</f>
        <v>4</v>
      </c>
      <c r="S66" s="95" t="s">
        <v>145</v>
      </c>
      <c r="T66" s="95"/>
      <c r="U66" s="95"/>
      <c r="V66" s="95"/>
      <c r="W66" s="95"/>
      <c r="X66" s="95"/>
      <c r="Y66" s="95"/>
      <c r="Z66" s="95"/>
      <c r="AA66" s="95"/>
      <c r="AB66" s="95"/>
      <c r="AC66" s="95"/>
      <c r="AD66" s="95"/>
    </row>
    <row r="67" spans="1:30" ht="15" customHeight="1" x14ac:dyDescent="0.2">
      <c r="A67" s="6"/>
      <c r="B67" s="6"/>
      <c r="R67" s="96">
        <f>AA63/K63</f>
        <v>0.92241097969767882</v>
      </c>
      <c r="S67" s="95" t="s">
        <v>139</v>
      </c>
      <c r="T67" s="95"/>
      <c r="U67" s="95"/>
      <c r="V67" s="95"/>
      <c r="W67" s="95"/>
      <c r="X67" s="95"/>
      <c r="Y67" s="95"/>
      <c r="Z67" s="95"/>
      <c r="AA67" s="95"/>
      <c r="AB67" s="95"/>
      <c r="AC67" s="95"/>
      <c r="AD67" s="95"/>
    </row>
    <row r="68" spans="1:30" ht="15" customHeight="1" x14ac:dyDescent="0.2">
      <c r="A68" s="6" t="s">
        <v>208</v>
      </c>
      <c r="B68" s="6">
        <v>30</v>
      </c>
      <c r="R68" s="95"/>
      <c r="S68" s="95"/>
      <c r="T68" s="95"/>
      <c r="U68" s="95"/>
      <c r="V68" s="95"/>
      <c r="W68" s="95"/>
      <c r="X68" s="95"/>
      <c r="Y68" s="95"/>
      <c r="Z68" s="95"/>
      <c r="AA68" s="95"/>
      <c r="AB68" s="95"/>
      <c r="AC68" s="95"/>
      <c r="AD68" s="95"/>
    </row>
    <row r="69" spans="1:30" ht="15" customHeight="1" x14ac:dyDescent="0.2">
      <c r="R69" s="95"/>
      <c r="S69" s="95"/>
      <c r="T69" s="95"/>
      <c r="U69" s="95"/>
      <c r="V69" s="95"/>
      <c r="W69" s="95"/>
      <c r="X69" s="95"/>
      <c r="Y69" s="95"/>
      <c r="Z69" s="95"/>
      <c r="AA69" s="95"/>
      <c r="AB69" s="95"/>
      <c r="AC69" s="95"/>
      <c r="AD69" s="95"/>
    </row>
  </sheetData>
  <mergeCells count="22">
    <mergeCell ref="T2:T4"/>
    <mergeCell ref="U2:U4"/>
    <mergeCell ref="A1:B1"/>
    <mergeCell ref="A2:A4"/>
    <mergeCell ref="B2:B4"/>
    <mergeCell ref="C2:I2"/>
    <mergeCell ref="W3:Y3"/>
    <mergeCell ref="AA3:AD3"/>
    <mergeCell ref="A63:B63"/>
    <mergeCell ref="A65:B65"/>
    <mergeCell ref="M1:T1"/>
    <mergeCell ref="J2:J4"/>
    <mergeCell ref="K2:K4"/>
    <mergeCell ref="L2:L4"/>
    <mergeCell ref="M2:M4"/>
    <mergeCell ref="N2:N4"/>
    <mergeCell ref="C3:I3"/>
    <mergeCell ref="O2:O4"/>
    <mergeCell ref="P2:P4"/>
    <mergeCell ref="Q2:Q4"/>
    <mergeCell ref="R2:R4"/>
    <mergeCell ref="S2:S4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EC2EF-33BC-6F45-A7A4-338E4E978FE7}">
  <sheetPr codeName="Sheet11">
    <pageSetUpPr fitToPage="1"/>
  </sheetPr>
  <dimension ref="A1:AY69"/>
  <sheetViews>
    <sheetView zoomScaleNormal="100" workbookViewId="0">
      <pane xSplit="2" ySplit="4" topLeftCell="AD9" activePane="bottomRight" state="frozen"/>
      <selection pane="topRight" activeCell="C1" sqref="C1"/>
      <selection pane="bottomLeft" activeCell="A4" sqref="A4"/>
      <selection pane="bottomRight" activeCell="BD21" sqref="BD21"/>
    </sheetView>
  </sheetViews>
  <sheetFormatPr baseColWidth="10" defaultColWidth="8.83203125" defaultRowHeight="15" customHeight="1" x14ac:dyDescent="0.2"/>
  <cols>
    <col min="1" max="1" width="44.6640625" customWidth="1"/>
    <col min="2" max="2" width="24.83203125" customWidth="1"/>
    <col min="3" max="3" width="13" bestFit="1" customWidth="1"/>
    <col min="4" max="4" width="13.5" customWidth="1"/>
    <col min="5" max="5" width="11.6640625" customWidth="1"/>
    <col min="6" max="6" width="15" bestFit="1" customWidth="1"/>
    <col min="7" max="7" width="15" customWidth="1"/>
    <col min="8" max="8" width="13.1640625" bestFit="1" customWidth="1"/>
    <col min="9" max="9" width="12" bestFit="1" customWidth="1"/>
    <col min="10" max="10" width="13.5" bestFit="1" customWidth="1"/>
    <col min="11" max="11" width="13.5" customWidth="1"/>
    <col min="12" max="12" width="11.6640625" customWidth="1"/>
    <col min="13" max="13" width="15" bestFit="1" customWidth="1"/>
    <col min="14" max="14" width="15" customWidth="1"/>
    <col min="15" max="15" width="13.1640625" bestFit="1" customWidth="1"/>
    <col min="16" max="16" width="12" bestFit="1" customWidth="1"/>
    <col min="17" max="17" width="13.5" bestFit="1" customWidth="1"/>
    <col min="18" max="18" width="13.5" customWidth="1"/>
    <col min="19" max="19" width="11.6640625" customWidth="1"/>
    <col min="20" max="20" width="15" bestFit="1" customWidth="1"/>
    <col min="21" max="21" width="15" customWidth="1"/>
    <col min="22" max="22" width="13.1640625" bestFit="1" customWidth="1"/>
    <col min="23" max="23" width="12" bestFit="1" customWidth="1"/>
    <col min="24" max="24" width="13.5" bestFit="1" customWidth="1"/>
    <col min="25" max="25" width="13.5" customWidth="1"/>
    <col min="26" max="26" width="11.6640625" customWidth="1"/>
    <col min="27" max="27" width="15" bestFit="1" customWidth="1"/>
    <col min="28" max="28" width="15" customWidth="1"/>
    <col min="29" max="29" width="13.1640625" bestFit="1" customWidth="1"/>
    <col min="30" max="30" width="12" bestFit="1" customWidth="1"/>
    <col min="31" max="31" width="11.83203125" customWidth="1"/>
    <col min="32" max="32" width="13.83203125" customWidth="1"/>
    <col min="33" max="33" width="11.33203125" customWidth="1"/>
    <col min="34" max="34" width="13" customWidth="1"/>
    <col min="35" max="35" width="15.1640625" customWidth="1"/>
    <col min="36" max="36" width="13" customWidth="1"/>
    <col min="37" max="37" width="12" customWidth="1"/>
    <col min="38" max="38" width="11.33203125" customWidth="1"/>
    <col min="39" max="40" width="10.83203125" customWidth="1"/>
    <col min="41" max="41" width="13.6640625" customWidth="1"/>
    <col min="42" max="42" width="12.33203125" customWidth="1"/>
    <col min="48" max="48" width="17.33203125" customWidth="1"/>
  </cols>
  <sheetData>
    <row r="1" spans="1:51" ht="81" customHeight="1" thickBot="1" x14ac:dyDescent="0.3">
      <c r="A1" s="228" t="str">
        <f>"MUNICIPALITY BASED MULTI-MEMBER CONSTITUENCIES, "&amp;_xlfn.FLOOR.MATH(B68/2)&amp;" CONSTITUENCY SEATS, REMAINDERS ONLY" &amp; " (50:50)"</f>
        <v>MUNICIPALITY BASED MULTI-MEMBER CONSTITUENCIES, 32 CONSTITUENCY SEATS, REMAINDERS ONLY (50:50)</v>
      </c>
      <c r="B1" s="251"/>
      <c r="AG1" s="109"/>
      <c r="AH1" s="229" t="s">
        <v>211</v>
      </c>
      <c r="AI1" s="230"/>
      <c r="AJ1" s="231"/>
      <c r="AK1" s="231"/>
      <c r="AL1" s="231"/>
      <c r="AM1" s="231"/>
      <c r="AN1" s="231"/>
      <c r="AO1" s="232"/>
    </row>
    <row r="2" spans="1:51" ht="15" customHeight="1" thickBot="1" x14ac:dyDescent="0.25">
      <c r="A2" s="233" t="s">
        <v>50</v>
      </c>
      <c r="B2" s="252" t="s">
        <v>49</v>
      </c>
      <c r="C2" s="239" t="s">
        <v>59</v>
      </c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110"/>
      <c r="Z2" s="110"/>
      <c r="AA2" s="110"/>
      <c r="AB2" s="110"/>
      <c r="AC2" s="110"/>
      <c r="AD2" s="110"/>
      <c r="AE2" s="241" t="s">
        <v>210</v>
      </c>
      <c r="AF2" s="244" t="s">
        <v>207</v>
      </c>
      <c r="AG2" s="225" t="s">
        <v>212</v>
      </c>
      <c r="AH2" s="216" t="s">
        <v>136</v>
      </c>
      <c r="AI2" s="216" t="s">
        <v>137</v>
      </c>
      <c r="AJ2" s="216" t="s">
        <v>213</v>
      </c>
      <c r="AK2" s="216" t="s">
        <v>131</v>
      </c>
      <c r="AL2" s="216" t="s">
        <v>132</v>
      </c>
      <c r="AM2" s="216" t="s">
        <v>127</v>
      </c>
      <c r="AN2" s="216" t="s">
        <v>128</v>
      </c>
      <c r="AO2" s="219" t="s">
        <v>138</v>
      </c>
      <c r="AP2" s="222" t="s">
        <v>133</v>
      </c>
    </row>
    <row r="3" spans="1:51" ht="15" customHeight="1" thickBot="1" x14ac:dyDescent="0.25">
      <c r="A3" s="234"/>
      <c r="B3" s="253"/>
      <c r="C3" s="264" t="s">
        <v>192</v>
      </c>
      <c r="D3" s="215"/>
      <c r="E3" s="215"/>
      <c r="F3" s="215"/>
      <c r="G3" s="215"/>
      <c r="H3" s="215"/>
      <c r="I3" s="212"/>
      <c r="J3" s="214" t="s">
        <v>193</v>
      </c>
      <c r="K3" s="215"/>
      <c r="L3" s="215"/>
      <c r="M3" s="215"/>
      <c r="N3" s="215"/>
      <c r="O3" s="215"/>
      <c r="P3" s="212"/>
      <c r="Q3" s="214" t="s">
        <v>194</v>
      </c>
      <c r="R3" s="215"/>
      <c r="S3" s="215"/>
      <c r="T3" s="215"/>
      <c r="U3" s="215"/>
      <c r="V3" s="215"/>
      <c r="W3" s="212"/>
      <c r="X3" s="214" t="s">
        <v>195</v>
      </c>
      <c r="Y3" s="215"/>
      <c r="Z3" s="215"/>
      <c r="AA3" s="215"/>
      <c r="AB3" s="215"/>
      <c r="AC3" s="215"/>
      <c r="AD3" s="262"/>
      <c r="AE3" s="242"/>
      <c r="AF3" s="245"/>
      <c r="AG3" s="226"/>
      <c r="AH3" s="217"/>
      <c r="AI3" s="217"/>
      <c r="AJ3" s="217"/>
      <c r="AK3" s="217"/>
      <c r="AL3" s="217"/>
      <c r="AM3" s="217"/>
      <c r="AN3" s="217"/>
      <c r="AO3" s="220"/>
      <c r="AP3" s="223"/>
      <c r="AR3" s="205" t="s">
        <v>140</v>
      </c>
      <c r="AS3" s="206"/>
      <c r="AT3" s="207"/>
      <c r="AV3" s="208" t="s">
        <v>141</v>
      </c>
      <c r="AW3" s="209"/>
      <c r="AX3" s="209"/>
      <c r="AY3" s="210"/>
    </row>
    <row r="4" spans="1:51" ht="41" customHeight="1" thickBot="1" x14ac:dyDescent="0.25">
      <c r="A4" s="235"/>
      <c r="B4" s="254"/>
      <c r="C4" s="39" t="s">
        <v>51</v>
      </c>
      <c r="D4" s="135" t="s">
        <v>130</v>
      </c>
      <c r="E4" s="19" t="s">
        <v>129</v>
      </c>
      <c r="F4" s="19" t="s">
        <v>62</v>
      </c>
      <c r="G4" s="19" t="s">
        <v>127</v>
      </c>
      <c r="H4" s="19" t="s">
        <v>128</v>
      </c>
      <c r="I4" s="19" t="s">
        <v>63</v>
      </c>
      <c r="J4" s="39" t="s">
        <v>51</v>
      </c>
      <c r="K4" s="135" t="s">
        <v>130</v>
      </c>
      <c r="L4" s="19" t="s">
        <v>129</v>
      </c>
      <c r="M4" s="19" t="s">
        <v>62</v>
      </c>
      <c r="N4" s="19" t="s">
        <v>127</v>
      </c>
      <c r="O4" s="19" t="s">
        <v>128</v>
      </c>
      <c r="P4" s="19" t="s">
        <v>63</v>
      </c>
      <c r="Q4" s="39" t="s">
        <v>51</v>
      </c>
      <c r="R4" s="135" t="s">
        <v>130</v>
      </c>
      <c r="S4" s="19" t="s">
        <v>129</v>
      </c>
      <c r="T4" s="19" t="s">
        <v>62</v>
      </c>
      <c r="U4" s="19" t="s">
        <v>127</v>
      </c>
      <c r="V4" s="19" t="s">
        <v>128</v>
      </c>
      <c r="W4" s="19" t="s">
        <v>63</v>
      </c>
      <c r="X4" s="39" t="s">
        <v>51</v>
      </c>
      <c r="Y4" s="135" t="s">
        <v>130</v>
      </c>
      <c r="Z4" s="19" t="s">
        <v>129</v>
      </c>
      <c r="AA4" s="19" t="s">
        <v>62</v>
      </c>
      <c r="AB4" s="19" t="s">
        <v>127</v>
      </c>
      <c r="AC4" s="19" t="s">
        <v>128</v>
      </c>
      <c r="AD4" s="19" t="s">
        <v>63</v>
      </c>
      <c r="AE4" s="243"/>
      <c r="AF4" s="246"/>
      <c r="AG4" s="227"/>
      <c r="AH4" s="218"/>
      <c r="AI4" s="218"/>
      <c r="AJ4" s="218"/>
      <c r="AK4" s="218"/>
      <c r="AL4" s="218"/>
      <c r="AM4" s="218"/>
      <c r="AN4" s="218"/>
      <c r="AO4" s="221"/>
      <c r="AP4" s="224"/>
      <c r="AR4" s="98" t="s">
        <v>142</v>
      </c>
      <c r="AS4" s="99" t="s">
        <v>143</v>
      </c>
      <c r="AT4" s="100" t="s">
        <v>134</v>
      </c>
      <c r="AV4" s="101" t="s">
        <v>144</v>
      </c>
      <c r="AW4" s="99" t="s">
        <v>142</v>
      </c>
      <c r="AX4" s="99" t="s">
        <v>143</v>
      </c>
      <c r="AY4" s="100" t="s">
        <v>134</v>
      </c>
    </row>
    <row r="5" spans="1:51" ht="15" customHeight="1" x14ac:dyDescent="0.2">
      <c r="A5" s="40" t="s">
        <v>217</v>
      </c>
      <c r="B5" s="41" t="s">
        <v>275</v>
      </c>
      <c r="C5" s="140"/>
      <c r="D5" s="134"/>
      <c r="E5" s="42" t="str">
        <f t="shared" ref="E5:E36" si="0">IF(C5&lt;&gt;"", C5/D$63, "")</f>
        <v/>
      </c>
      <c r="F5" s="43" t="str">
        <f>IF(E5&lt;&gt;"", _xlfn.FLOOR.MATH(E5), "")</f>
        <v/>
      </c>
      <c r="G5" s="43" t="str">
        <f t="shared" ref="G5:G36" si="1">IF(C5&lt;&gt;"", C5-F5*D$63, "")</f>
        <v/>
      </c>
      <c r="H5" s="43" t="str">
        <f>IF(C5&lt;&gt;"", IF(RANK(G5, G$5:G$62)+COUNTIF(G$5:G5, G5) -1&lt;=(H$65-F$63), RANK(G5, G$5:G$62)+COUNTIF(G$5:G5, G5) -1, ""), "")</f>
        <v/>
      </c>
      <c r="I5" s="44" t="str">
        <f t="shared" ref="I5:I36" si="2">IF(IF(H5&lt;&gt;"", _xlfn.NUMBERVALUE(F5)+1, _xlfn.NUMBERVALUE(F5))&lt;&gt;0, IF(H5&lt;&gt;"", _xlfn.NUMBERVALUE(F5)+1, _xlfn.NUMBERVALUE(F5)), "")</f>
        <v/>
      </c>
      <c r="J5" s="43"/>
      <c r="K5" s="134"/>
      <c r="L5" s="42" t="str">
        <f t="shared" ref="L5:L36" si="3">IF(J5&lt;&gt;"", J5/K$63, "")</f>
        <v/>
      </c>
      <c r="M5" s="43" t="str">
        <f>IF(L5&lt;&gt;"", _xlfn.FLOOR.MATH(L5), "")</f>
        <v/>
      </c>
      <c r="N5" s="43" t="str">
        <f t="shared" ref="N5:N36" si="4">IF(J5&lt;&gt;"", J5-M5*K$63, "")</f>
        <v/>
      </c>
      <c r="O5" s="43" t="str">
        <f>IF(J5&lt;&gt;"", IF(RANK(N5, N$5:N$62)+COUNTIF(N$5:N5, N5) -1&lt;=(O$65-M$63), RANK(N5, N$5:N$62)+COUNTIF(N$5:N5, N5) -1, ""), "")</f>
        <v/>
      </c>
      <c r="P5" s="44" t="str">
        <f t="shared" ref="P5:P36" si="5">IF(IF(O5&lt;&gt;"", _xlfn.NUMBERVALUE(M5)+1, _xlfn.NUMBERVALUE(M5))&lt;&gt;0, IF(O5&lt;&gt;"", _xlfn.NUMBERVALUE(M5)+1, _xlfn.NUMBERVALUE(M5)), "")</f>
        <v/>
      </c>
      <c r="Q5" s="43"/>
      <c r="R5" s="134"/>
      <c r="S5" s="42" t="str">
        <f t="shared" ref="S5:S36" si="6">IF(Q5&lt;&gt;"", Q5/R$63, "")</f>
        <v/>
      </c>
      <c r="T5" s="43" t="str">
        <f>IF(S5&lt;&gt;"", _xlfn.FLOOR.MATH(S5), "")</f>
        <v/>
      </c>
      <c r="U5" s="43" t="str">
        <f t="shared" ref="U5:U36" si="7">IF(Q5&lt;&gt;"", Q5-T5*R$63, "")</f>
        <v/>
      </c>
      <c r="V5" s="43" t="str">
        <f>IF(Q5&lt;&gt;"", IF(RANK(U5, U$5:U$62)+COUNTIF(U$5:U5, U5) -1&lt;=(V$65-T$63), RANK(U5, U$5:U$62)+COUNTIF(U$5:U5, U5) -1, ""), "")</f>
        <v/>
      </c>
      <c r="W5" s="44" t="str">
        <f t="shared" ref="W5:W36" si="8">IF(IF(V5&lt;&gt;"", _xlfn.NUMBERVALUE(T5)+1, _xlfn.NUMBERVALUE(T5))&lt;&gt;0, IF(V5&lt;&gt;"", _xlfn.NUMBERVALUE(T5)+1, _xlfn.NUMBERVALUE(T5)), "")</f>
        <v/>
      </c>
      <c r="X5" s="43"/>
      <c r="Y5" s="134"/>
      <c r="Z5" s="42" t="str">
        <f t="shared" ref="Z5:Z36" si="9">IF(X5&lt;&gt;"", X5/Y$63, "")</f>
        <v/>
      </c>
      <c r="AA5" s="43" t="str">
        <f>IF(Z5&lt;&gt;"", _xlfn.FLOOR.MATH(Z5), "")</f>
        <v/>
      </c>
      <c r="AB5" s="43" t="str">
        <f t="shared" ref="AB5:AB36" si="10">IF(X5&lt;&gt;"", X5-AA5*Y$63, "")</f>
        <v/>
      </c>
      <c r="AC5" s="43" t="str">
        <f>IF(X5&lt;&gt;"", IF(RANK(AB5, AB$5:AB$62)+COUNTIF(AB$5:AB5, AB5) -1&lt;=(AC$65-AA$63), RANK(AB5, AB$5:AB$62)+COUNTIF(AB$5:AB5, AB5) -1, ""), "")</f>
        <v/>
      </c>
      <c r="AD5" s="44" t="str">
        <f t="shared" ref="AD5:AD36" si="11">IF(IF(AC5&lt;&gt;"", _xlfn.NUMBERVALUE(AA5)+1, _xlfn.NUMBERVALUE(AA5))&lt;&gt;0, IF(AC5&lt;&gt;"", _xlfn.NUMBERVALUE(AA5)+1, _xlfn.NUMBERVALUE(AA5)), "")</f>
        <v/>
      </c>
      <c r="AE5" s="148" t="str">
        <f t="shared" ref="AE5:AE36" si="12">IF(_xlfn.NUMBERVALUE(I5)+_xlfn.NUMBERVALUE(P5)+_xlfn.NUMBERVALUE(W5)+_xlfn.NUMBERVALUE(AD5)&lt;&gt;0, _xlfn.NUMBERVALUE(I5)+_xlfn.NUMBERVALUE(P5)+_xlfn.NUMBERVALUE(W5)+_xlfn.NUMBERVALUE(AD5), "")</f>
        <v/>
      </c>
      <c r="AF5" s="50" t="str">
        <f t="shared" ref="AF5:AF36" si="13">IF(_xlfn.NUMBERVALUE(C5)+_xlfn.NUMBERVALUE(J5)+_xlfn.NUMBERVALUE(Q5)+_xlfn.NUMBERVALUE(X5)&lt;&gt;0, _xlfn.NUMBERVALUE(C5)+_xlfn.NUMBERVALUE(J5)+_xlfn.NUMBERVALUE(Q5)+_xlfn.NUMBERVALUE(X5), "")</f>
        <v/>
      </c>
      <c r="AG5" s="46"/>
      <c r="AH5" s="84" t="str">
        <f t="shared" ref="AH5:AH36" si="14">IF(AF5&gt;=AG$63, AF5, "")</f>
        <v/>
      </c>
      <c r="AI5" s="84" t="str">
        <f t="shared" ref="AI5:AI36" si="15">IF(AND(AE5&lt;&gt; "", AH5= ""),AE5, "")</f>
        <v/>
      </c>
      <c r="AJ5" s="84"/>
      <c r="AK5" s="83" t="str">
        <f t="shared" ref="AK5:AK36" si="16">IF(AH5&lt;&gt;"", AH5/AJ$63, "")</f>
        <v/>
      </c>
      <c r="AL5" s="84" t="str">
        <f t="shared" ref="AL5:AL36" si="17">IF(AK5&lt;&gt;"", _xlfn.FLOOR.MATH(AK5), "")</f>
        <v/>
      </c>
      <c r="AM5" s="84" t="str">
        <f t="shared" ref="AM5:AM36" si="18">IF(AH5&lt;&gt;"", AH5-AL5*AJ$63, "")</f>
        <v/>
      </c>
      <c r="AN5" s="84" t="str">
        <f>IF(AH5&lt;&gt;"", IF(RANK(AM5, AM$5:AM$62)+COUNTIF(AM$5:AM5, AM5) -1&lt;=(B$68-AI$63-AL$63), RANK(AM5, AM$5:AM$62)+COUNTIF(AM$5:AM5, AM5) -1, ""), "")</f>
        <v/>
      </c>
      <c r="AO5" s="93" t="str">
        <f t="shared" ref="AO5:AO36" si="19">IF(_xlfn.NUMBERVALUE(IF(AN5&lt;&gt; "", AL5+1, AL5)) + _xlfn.NUMBERVALUE(AI5)&lt;&gt;0, _xlfn.NUMBERVALUE(IF(AN5&lt;&gt; "", AL5+1, AL5)) + _xlfn.NUMBERVALUE(AI5), "")</f>
        <v/>
      </c>
      <c r="AP5" s="102" t="str">
        <f t="shared" ref="AP5:AP36" si="20">IF(_xlfn.NUMBERVALUE(AO5)-_xlfn.NUMBERVALUE(AE5)&lt;&gt;0, _xlfn.NUMBERVALUE(AO5)-_xlfn.NUMBERVALUE(AE5), "")</f>
        <v/>
      </c>
      <c r="AR5" s="144" t="str">
        <f>IF(AF5&lt;&gt; "", AF5/AF63, "")</f>
        <v/>
      </c>
      <c r="AS5" s="62" t="str">
        <f t="shared" ref="AS5:AS36" si="21">IF(AO5&lt;&gt; "", AO5/AO$63, "")</f>
        <v/>
      </c>
      <c r="AT5" s="145" t="str">
        <f t="shared" ref="AT5:AT36" si="22">IF(_xlfn.NUMBERVALUE(AS5)-_xlfn.NUMBERVALUE(AR5)&lt;&gt; 0, _xlfn.NUMBERVALUE(AS5)-_xlfn.NUMBERVALUE(AR5), "")</f>
        <v/>
      </c>
      <c r="AV5" s="97" t="str">
        <f t="shared" ref="AV5:AV36" si="23">IF(_xlfn.NUMBERVALUE(AO5)&lt;&gt;0,AF5, "")</f>
        <v/>
      </c>
      <c r="AW5" s="62" t="str">
        <f>IF(AV5&lt;&gt;"", AV5/AV$63, "")</f>
        <v/>
      </c>
      <c r="AX5" s="62" t="str">
        <f>IF(_xlfn.NUMBERVALUE(AO5)&lt;&gt;0, AO5/AO$63, "")</f>
        <v/>
      </c>
      <c r="AY5" s="145" t="str">
        <f>IF(AW5&lt;&gt;"", AX5-AW5, "")</f>
        <v/>
      </c>
    </row>
    <row r="6" spans="1:51" ht="15" customHeight="1" x14ac:dyDescent="0.2">
      <c r="A6" s="47" t="s">
        <v>218</v>
      </c>
      <c r="B6" s="48" t="s">
        <v>276</v>
      </c>
      <c r="C6" s="49"/>
      <c r="D6" s="134"/>
      <c r="E6" s="42" t="str">
        <f t="shared" si="0"/>
        <v/>
      </c>
      <c r="F6" s="43" t="str">
        <f t="shared" ref="F6:F62" si="24">IF(E6&lt;&gt;"", _xlfn.FLOOR.MATH(E6), "")</f>
        <v/>
      </c>
      <c r="G6" s="43" t="str">
        <f t="shared" si="1"/>
        <v/>
      </c>
      <c r="H6" s="43" t="str">
        <f>IF(C6&lt;&gt;"", IF(RANK(G6, G$5:G$62)+COUNTIF(G$6:G6, G6) -1&lt;=(H$65-F$63), RANK(G6, G$5:G$62)+COUNTIF(G$6:G6, G6) -1, ""), "")</f>
        <v/>
      </c>
      <c r="I6" s="44" t="str">
        <f t="shared" si="2"/>
        <v/>
      </c>
      <c r="J6" s="142"/>
      <c r="K6" s="134"/>
      <c r="L6" s="42" t="str">
        <f t="shared" si="3"/>
        <v/>
      </c>
      <c r="M6" s="43" t="str">
        <f t="shared" ref="M6:M62" si="25">IF(L6&lt;&gt;"", _xlfn.FLOOR.MATH(L6), "")</f>
        <v/>
      </c>
      <c r="N6" s="43" t="str">
        <f t="shared" si="4"/>
        <v/>
      </c>
      <c r="O6" s="43" t="str">
        <f>IF(J6&lt;&gt;"", IF(RANK(N6, N$5:N$62)+COUNTIF(N$6:N6, N6) -1&lt;=(O$65-M$63), RANK(N6, N$5:N$62)+COUNTIF(N$6:N6, N6) -1, ""), "")</f>
        <v/>
      </c>
      <c r="P6" s="44" t="str">
        <f t="shared" si="5"/>
        <v/>
      </c>
      <c r="Q6" s="142"/>
      <c r="R6" s="134"/>
      <c r="S6" s="42" t="str">
        <f t="shared" si="6"/>
        <v/>
      </c>
      <c r="T6" s="43" t="str">
        <f t="shared" ref="T6:T62" si="26">IF(S6&lt;&gt;"", _xlfn.FLOOR.MATH(S6), "")</f>
        <v/>
      </c>
      <c r="U6" s="43" t="str">
        <f t="shared" si="7"/>
        <v/>
      </c>
      <c r="V6" s="43" t="str">
        <f>IF(Q6&lt;&gt;"", IF(RANK(U6, U$5:U$62)+COUNTIF(U$6:U6, U6) -1&lt;=(V$65-T$63), RANK(U6, U$5:U$62)+COUNTIF(U$6:U6, U6) -1, ""), "")</f>
        <v/>
      </c>
      <c r="W6" s="44" t="str">
        <f t="shared" si="8"/>
        <v/>
      </c>
      <c r="X6" s="142"/>
      <c r="Y6" s="134"/>
      <c r="Z6" s="42" t="str">
        <f t="shared" si="9"/>
        <v/>
      </c>
      <c r="AA6" s="43" t="str">
        <f t="shared" ref="AA6:AA62" si="27">IF(Z6&lt;&gt;"", _xlfn.FLOOR.MATH(Z6), "")</f>
        <v/>
      </c>
      <c r="AB6" s="43" t="str">
        <f t="shared" si="10"/>
        <v/>
      </c>
      <c r="AC6" s="43" t="str">
        <f>IF(X6&lt;&gt;"", IF(RANK(AB6, AB$5:AB$62)+COUNTIF(AB$6:AB6, AB6) -1&lt;=(AC$65-AA$63), RANK(AB6, AB$5:AB$62)+COUNTIF(AB$6:AB6, AB6) -1, ""), "")</f>
        <v/>
      </c>
      <c r="AD6" s="44" t="str">
        <f t="shared" si="11"/>
        <v/>
      </c>
      <c r="AE6" s="148" t="str">
        <f t="shared" si="12"/>
        <v/>
      </c>
      <c r="AF6" s="50" t="str">
        <f t="shared" si="13"/>
        <v/>
      </c>
      <c r="AG6" s="51"/>
      <c r="AH6" s="84" t="str">
        <f t="shared" si="14"/>
        <v/>
      </c>
      <c r="AI6" s="86" t="str">
        <f t="shared" si="15"/>
        <v/>
      </c>
      <c r="AJ6" s="86"/>
      <c r="AK6" s="83" t="str">
        <f t="shared" si="16"/>
        <v/>
      </c>
      <c r="AL6" s="86" t="str">
        <f t="shared" si="17"/>
        <v/>
      </c>
      <c r="AM6" s="86" t="str">
        <f t="shared" si="18"/>
        <v/>
      </c>
      <c r="AN6" s="84" t="str">
        <f>IF(AH6&lt;&gt;"", IF(RANK(AM6, AM$5:AM$62)+COUNTIF(AM$6:AM6, AM6) -1&lt;=(B$68-AI$63-AL$63), RANK(AM6, AM$5:AM$62)+COUNTIF(AM$6:AM6, AM6) -1, ""), "")</f>
        <v/>
      </c>
      <c r="AO6" s="93" t="str">
        <f t="shared" si="19"/>
        <v/>
      </c>
      <c r="AP6" s="103" t="str">
        <f t="shared" si="20"/>
        <v/>
      </c>
      <c r="AR6" s="144" t="str">
        <f>IF(AF6&lt;&gt; "", AF6/AF63, "")</f>
        <v/>
      </c>
      <c r="AS6" s="62" t="str">
        <f t="shared" si="21"/>
        <v/>
      </c>
      <c r="AT6" s="70" t="str">
        <f t="shared" si="22"/>
        <v/>
      </c>
      <c r="AV6" s="97" t="str">
        <f t="shared" si="23"/>
        <v/>
      </c>
      <c r="AW6" s="62" t="str">
        <f t="shared" ref="AW6:AW62" si="28">IF(AV6&lt;&gt;"", AV6/AV$63, "")</f>
        <v/>
      </c>
      <c r="AX6" s="62" t="str">
        <f t="shared" ref="AX6:AX62" si="29">IF(_xlfn.NUMBERVALUE(AO6)&lt;&gt;0, AO6/AO$63, "")</f>
        <v/>
      </c>
      <c r="AY6" s="145" t="str">
        <f t="shared" ref="AY6:AY61" si="30">IF(AW6&lt;&gt;"", AX6-AW6, "")</f>
        <v/>
      </c>
    </row>
    <row r="7" spans="1:51" ht="15" customHeight="1" x14ac:dyDescent="0.2">
      <c r="A7" s="47" t="s">
        <v>219</v>
      </c>
      <c r="B7" s="48" t="s">
        <v>277</v>
      </c>
      <c r="C7" s="141">
        <v>56</v>
      </c>
      <c r="D7" s="134"/>
      <c r="E7" s="42">
        <f t="shared" si="0"/>
        <v>1.4722894100326006E-3</v>
      </c>
      <c r="F7" s="43">
        <f t="shared" si="24"/>
        <v>0</v>
      </c>
      <c r="G7" s="43">
        <f t="shared" si="1"/>
        <v>56</v>
      </c>
      <c r="H7" s="43" t="str">
        <f>IF(C7&lt;&gt;"", IF(RANK(G7, G$5:G$62)+COUNTIF(G$7:G7, G7) -1&lt;=(H$65-F$63), RANK(G7, G$5:G$62)+COUNTIF(G$7:G7, G7) -1, ""), "")</f>
        <v/>
      </c>
      <c r="I7" s="44" t="str">
        <f t="shared" si="2"/>
        <v/>
      </c>
      <c r="J7" s="143">
        <v>31</v>
      </c>
      <c r="K7" s="134"/>
      <c r="L7" s="42">
        <f t="shared" si="3"/>
        <v>8.1185836999790486E-4</v>
      </c>
      <c r="M7" s="43">
        <f t="shared" si="25"/>
        <v>0</v>
      </c>
      <c r="N7" s="43">
        <f t="shared" si="4"/>
        <v>31</v>
      </c>
      <c r="O7" s="43" t="str">
        <f>IF(J7&lt;&gt;"", IF(RANK(N7, N$5:N$62)+COUNTIF(N$7:N7, N7) -1&lt;=(O$65-M$63), RANK(N7, N$5:N$62)+COUNTIF(N$7:N7, N7) -1, ""), "")</f>
        <v/>
      </c>
      <c r="P7" s="44" t="str">
        <f t="shared" si="5"/>
        <v/>
      </c>
      <c r="Q7" s="143">
        <v>72</v>
      </c>
      <c r="R7" s="134"/>
      <c r="S7" s="42">
        <f t="shared" si="6"/>
        <v>1.762114537444934E-3</v>
      </c>
      <c r="T7" s="43">
        <f t="shared" si="26"/>
        <v>0</v>
      </c>
      <c r="U7" s="43">
        <f t="shared" si="7"/>
        <v>72</v>
      </c>
      <c r="V7" s="43" t="str">
        <f>IF(Q7&lt;&gt;"", IF(RANK(U7, U$5:U$62)+COUNTIF(U$7:U7, U7) -1&lt;=(V$65-T$63), RANK(U7, U$5:U$62)+COUNTIF(U$7:U7, U7) -1, ""), "")</f>
        <v/>
      </c>
      <c r="W7" s="44" t="str">
        <f t="shared" si="8"/>
        <v/>
      </c>
      <c r="X7" s="143">
        <v>1792</v>
      </c>
      <c r="Y7" s="134"/>
      <c r="Z7" s="42">
        <f t="shared" si="9"/>
        <v>4.4623736241844715E-2</v>
      </c>
      <c r="AA7" s="43">
        <f t="shared" si="27"/>
        <v>0</v>
      </c>
      <c r="AB7" s="43">
        <f t="shared" si="10"/>
        <v>1792</v>
      </c>
      <c r="AC7" s="43" t="str">
        <f>IF(X7&lt;&gt;"", IF(RANK(AB7, AB$5:AB$62)+COUNTIF(AB$7:AB7, AB7) -1&lt;=(AC$65-AA$63), RANK(AB7, AB$5:AB$62)+COUNTIF(AB$7:AB7, AB7) -1, ""), "")</f>
        <v/>
      </c>
      <c r="AD7" s="44" t="str">
        <f t="shared" si="11"/>
        <v/>
      </c>
      <c r="AE7" s="148" t="str">
        <f t="shared" si="12"/>
        <v/>
      </c>
      <c r="AF7" s="50">
        <f t="shared" si="13"/>
        <v>1951</v>
      </c>
      <c r="AG7" s="51"/>
      <c r="AH7" s="84" t="str">
        <f t="shared" si="14"/>
        <v/>
      </c>
      <c r="AI7" s="86" t="str">
        <f t="shared" si="15"/>
        <v/>
      </c>
      <c r="AJ7" s="86"/>
      <c r="AK7" s="83" t="str">
        <f t="shared" si="16"/>
        <v/>
      </c>
      <c r="AL7" s="86" t="str">
        <f t="shared" si="17"/>
        <v/>
      </c>
      <c r="AM7" s="86" t="str">
        <f t="shared" si="18"/>
        <v/>
      </c>
      <c r="AN7" s="84" t="str">
        <f>IF(AH7&lt;&gt;"", IF(RANK(AM7, AM$5:AM$62)+COUNTIF(AM$7:AM7, AM7) -1&lt;=(B$68-AI$63-AL$63), RANK(AM7, AM$5:AM$62)+COUNTIF(AM$7:AM7, AM7) -1, ""), "")</f>
        <v/>
      </c>
      <c r="AO7" s="93" t="str">
        <f t="shared" si="19"/>
        <v/>
      </c>
      <c r="AP7" s="103" t="str">
        <f t="shared" si="20"/>
        <v/>
      </c>
      <c r="AR7" s="144">
        <f>IF(AF7&lt;&gt; "", AF7/AF63, "")</f>
        <v>1.3786855635863067E-3</v>
      </c>
      <c r="AS7" s="62" t="str">
        <f t="shared" si="21"/>
        <v/>
      </c>
      <c r="AT7" s="70">
        <f t="shared" si="22"/>
        <v>-1.3786855635863099E-3</v>
      </c>
      <c r="AV7" s="97" t="str">
        <f t="shared" si="23"/>
        <v/>
      </c>
      <c r="AW7" s="62" t="str">
        <f t="shared" si="28"/>
        <v/>
      </c>
      <c r="AX7" s="62" t="str">
        <f t="shared" si="29"/>
        <v/>
      </c>
      <c r="AY7" s="145" t="str">
        <f t="shared" si="30"/>
        <v/>
      </c>
    </row>
    <row r="8" spans="1:51" ht="15" customHeight="1" x14ac:dyDescent="0.2">
      <c r="A8" s="47" t="s">
        <v>220</v>
      </c>
      <c r="B8" s="48" t="s">
        <v>278</v>
      </c>
      <c r="C8" s="141">
        <v>88</v>
      </c>
      <c r="D8" s="134"/>
      <c r="E8" s="42">
        <f t="shared" si="0"/>
        <v>2.3135976443369437E-3</v>
      </c>
      <c r="F8" s="43">
        <f t="shared" si="24"/>
        <v>0</v>
      </c>
      <c r="G8" s="43">
        <f t="shared" si="1"/>
        <v>88</v>
      </c>
      <c r="H8" s="43" t="str">
        <f>IF(C8&lt;&gt;"", IF(RANK(G8, G$5:G$62)+COUNTIF(G$8:G8, G8) -1&lt;=(H$65-F$63), RANK(G8, G$5:G$62)+COUNTIF(G$8:G8, G8) -1, ""), "")</f>
        <v/>
      </c>
      <c r="I8" s="138" t="str">
        <f t="shared" si="2"/>
        <v/>
      </c>
      <c r="J8" s="143">
        <v>124</v>
      </c>
      <c r="K8" s="134"/>
      <c r="L8" s="42">
        <f t="shared" si="3"/>
        <v>3.2474334799916195E-3</v>
      </c>
      <c r="M8" s="43">
        <f t="shared" si="25"/>
        <v>0</v>
      </c>
      <c r="N8" s="43">
        <f t="shared" si="4"/>
        <v>124</v>
      </c>
      <c r="O8" s="43" t="str">
        <f>IF(J8&lt;&gt;"", IF(RANK(N8, N$5:N$62)+COUNTIF(N$8:N8, N8) -1&lt;=(O$65-M$63), RANK(N8, N$5:N$62)+COUNTIF(N$8:N8, N8) -1, ""), "")</f>
        <v/>
      </c>
      <c r="P8" s="138" t="str">
        <f t="shared" si="5"/>
        <v/>
      </c>
      <c r="Q8" s="143">
        <v>912</v>
      </c>
      <c r="R8" s="134"/>
      <c r="S8" s="42">
        <f t="shared" si="6"/>
        <v>2.2320117474302497E-2</v>
      </c>
      <c r="T8" s="43">
        <f t="shared" si="26"/>
        <v>0</v>
      </c>
      <c r="U8" s="43">
        <f t="shared" si="7"/>
        <v>912</v>
      </c>
      <c r="V8" s="43" t="str">
        <f>IF(Q8&lt;&gt;"", IF(RANK(U8, U$5:U$62)+COUNTIF(U$8:U8, U8) -1&lt;=(V$65-T$63), RANK(U8, U$5:U$62)+COUNTIF(U$8:U8, U8) -1, ""), "")</f>
        <v/>
      </c>
      <c r="W8" s="138" t="str">
        <f t="shared" si="8"/>
        <v/>
      </c>
      <c r="X8" s="143">
        <v>3476</v>
      </c>
      <c r="Y8" s="134"/>
      <c r="Z8" s="42">
        <f t="shared" si="9"/>
        <v>8.6558095522685397E-2</v>
      </c>
      <c r="AA8" s="43">
        <f t="shared" si="27"/>
        <v>0</v>
      </c>
      <c r="AB8" s="43">
        <f t="shared" si="10"/>
        <v>3476</v>
      </c>
      <c r="AC8" s="43" t="str">
        <f>IF(X8&lt;&gt;"", IF(RANK(AB8, AB$5:AB$62)+COUNTIF(AB$8:AB8, AB8) -1&lt;=(AC$65-AA$63), RANK(AB8, AB$5:AB$62)+COUNTIF(AB$8:AB8, AB8) -1, ""), "")</f>
        <v/>
      </c>
      <c r="AD8" s="138" t="str">
        <f t="shared" si="11"/>
        <v/>
      </c>
      <c r="AE8" s="149" t="str">
        <f t="shared" si="12"/>
        <v/>
      </c>
      <c r="AF8" s="50">
        <f t="shared" si="13"/>
        <v>4600</v>
      </c>
      <c r="AG8" s="51"/>
      <c r="AH8" s="84" t="str">
        <f t="shared" si="14"/>
        <v/>
      </c>
      <c r="AI8" s="86" t="str">
        <f t="shared" si="15"/>
        <v/>
      </c>
      <c r="AJ8" s="86"/>
      <c r="AK8" s="83" t="str">
        <f t="shared" si="16"/>
        <v/>
      </c>
      <c r="AL8" s="86" t="str">
        <f t="shared" si="17"/>
        <v/>
      </c>
      <c r="AM8" s="86" t="str">
        <f t="shared" si="18"/>
        <v/>
      </c>
      <c r="AN8" s="84" t="str">
        <f>IF(AH8&lt;&gt;"", IF(RANK(AM8, AM$5:AM$62)+COUNTIF(AM$8:AM8, AM8) -1&lt;=(B$68-AI$63-AL$63), RANK(AM8, AM$5:AM$62)+COUNTIF(AM$8:AM8, AM8) -1, ""), "")</f>
        <v/>
      </c>
      <c r="AO8" s="93" t="str">
        <f t="shared" si="19"/>
        <v/>
      </c>
      <c r="AP8" s="103" t="str">
        <f t="shared" si="20"/>
        <v/>
      </c>
      <c r="AR8" s="144">
        <f>IF(AF8&lt;&gt; "", AF8/AF63, "")</f>
        <v>3.2506169105571557E-3</v>
      </c>
      <c r="AS8" s="62" t="str">
        <f t="shared" si="21"/>
        <v/>
      </c>
      <c r="AT8" s="70">
        <f t="shared" si="22"/>
        <v>-3.2506169105571601E-3</v>
      </c>
      <c r="AV8" s="97" t="str">
        <f t="shared" si="23"/>
        <v/>
      </c>
      <c r="AW8" s="62" t="str">
        <f t="shared" si="28"/>
        <v/>
      </c>
      <c r="AX8" s="62" t="str">
        <f t="shared" si="29"/>
        <v/>
      </c>
      <c r="AY8" s="145" t="str">
        <f t="shared" si="30"/>
        <v/>
      </c>
    </row>
    <row r="9" spans="1:51" ht="15" customHeight="1" x14ac:dyDescent="0.2">
      <c r="A9" s="47" t="s">
        <v>221</v>
      </c>
      <c r="B9" s="48" t="s">
        <v>279</v>
      </c>
      <c r="C9" s="141">
        <v>1835</v>
      </c>
      <c r="D9" s="134"/>
      <c r="E9" s="42">
        <f t="shared" si="0"/>
        <v>4.8243769060889681E-2</v>
      </c>
      <c r="F9" s="43">
        <f t="shared" si="24"/>
        <v>0</v>
      </c>
      <c r="G9" s="43">
        <f t="shared" si="1"/>
        <v>1835</v>
      </c>
      <c r="H9" s="43" t="str">
        <f>IF(C9&lt;&gt;"", IF(RANK(G9, G$5:G$62)+COUNTIF(G$9:G9, G9) -1&lt;=(H$65-F$63), RANK(G9, G$5:G$62)+COUNTIF(G$9:G9, G9) -1, ""), "")</f>
        <v/>
      </c>
      <c r="I9" s="138" t="str">
        <f t="shared" si="2"/>
        <v/>
      </c>
      <c r="J9" s="143">
        <v>3435</v>
      </c>
      <c r="K9" s="134"/>
      <c r="L9" s="42">
        <f t="shared" si="3"/>
        <v>8.9959145191703338E-2</v>
      </c>
      <c r="M9" s="43">
        <f t="shared" si="25"/>
        <v>0</v>
      </c>
      <c r="N9" s="43">
        <f t="shared" si="4"/>
        <v>3435</v>
      </c>
      <c r="O9" s="43" t="str">
        <f>IF(J9&lt;&gt;"", IF(RANK(N9, N$5:N$62)+COUNTIF(N$9:N9, N9) -1&lt;=(O$65-M$63), RANK(N9, N$5:N$62)+COUNTIF(N$9:N9, N9) -1, ""), "")</f>
        <v/>
      </c>
      <c r="P9" s="138" t="str">
        <f t="shared" si="5"/>
        <v/>
      </c>
      <c r="Q9" s="143">
        <v>2180</v>
      </c>
      <c r="R9" s="134"/>
      <c r="S9" s="42">
        <f t="shared" si="6"/>
        <v>5.3352912383749389E-2</v>
      </c>
      <c r="T9" s="43">
        <f t="shared" si="26"/>
        <v>0</v>
      </c>
      <c r="U9" s="43">
        <f t="shared" si="7"/>
        <v>2180</v>
      </c>
      <c r="V9" s="43" t="str">
        <f>IF(Q9&lt;&gt;"", IF(RANK(U9, U$5:U$62)+COUNTIF(U$9:U9, U9) -1&lt;=(V$65-T$63), RANK(U9, U$5:U$62)+COUNTIF(U$9:U9, U9) -1, ""), "")</f>
        <v/>
      </c>
      <c r="W9" s="138" t="str">
        <f t="shared" si="8"/>
        <v/>
      </c>
      <c r="X9" s="143">
        <v>1994</v>
      </c>
      <c r="Y9" s="134"/>
      <c r="Z9" s="42">
        <f t="shared" si="9"/>
        <v>4.9653867224463369E-2</v>
      </c>
      <c r="AA9" s="43">
        <f t="shared" si="27"/>
        <v>0</v>
      </c>
      <c r="AB9" s="43">
        <f t="shared" si="10"/>
        <v>1994</v>
      </c>
      <c r="AC9" s="43" t="str">
        <f>IF(X9&lt;&gt;"", IF(RANK(AB9, AB$5:AB$62)+COUNTIF(AB$9:AB9, AB9) -1&lt;=(AC$65-AA$63), RANK(AB9, AB$5:AB$62)+COUNTIF(AB$9:AB9, AB9) -1, ""), "")</f>
        <v/>
      </c>
      <c r="AD9" s="138" t="str">
        <f t="shared" si="11"/>
        <v/>
      </c>
      <c r="AE9" s="149" t="str">
        <f t="shared" si="12"/>
        <v/>
      </c>
      <c r="AF9" s="50">
        <f t="shared" si="13"/>
        <v>9444</v>
      </c>
      <c r="AG9" s="51"/>
      <c r="AH9" s="84" t="str">
        <f t="shared" si="14"/>
        <v/>
      </c>
      <c r="AI9" s="86" t="str">
        <f t="shared" si="15"/>
        <v/>
      </c>
      <c r="AJ9" s="86"/>
      <c r="AK9" s="83" t="str">
        <f t="shared" si="16"/>
        <v/>
      </c>
      <c r="AL9" s="86" t="str">
        <f t="shared" si="17"/>
        <v/>
      </c>
      <c r="AM9" s="86" t="str">
        <f t="shared" si="18"/>
        <v/>
      </c>
      <c r="AN9" s="84" t="str">
        <f>IF(AH9&lt;&gt;"", IF(RANK(AM9, AM$5:AM$62)+COUNTIF(AM$9:AM9, AM9) -1&lt;=(B$68-AI$63-AL$63), RANK(AM9, AM$5:AM$62)+COUNTIF(AM$9:AM9, AM9) -1, ""), "")</f>
        <v/>
      </c>
      <c r="AO9" s="93" t="str">
        <f t="shared" si="19"/>
        <v/>
      </c>
      <c r="AP9" s="103" t="str">
        <f t="shared" si="20"/>
        <v/>
      </c>
      <c r="AR9" s="144">
        <f>IF(AF9&lt;&gt; "", AF9/AF63, "")</f>
        <v>6.6736578485438649E-3</v>
      </c>
      <c r="AS9" s="62" t="str">
        <f t="shared" si="21"/>
        <v/>
      </c>
      <c r="AT9" s="70">
        <f t="shared" si="22"/>
        <v>-6.6736578485438597E-3</v>
      </c>
      <c r="AV9" s="97" t="str">
        <f t="shared" si="23"/>
        <v/>
      </c>
      <c r="AW9" s="62" t="str">
        <f t="shared" si="28"/>
        <v/>
      </c>
      <c r="AX9" s="62" t="str">
        <f t="shared" si="29"/>
        <v/>
      </c>
      <c r="AY9" s="145" t="str">
        <f t="shared" si="30"/>
        <v/>
      </c>
    </row>
    <row r="10" spans="1:51" ht="15" customHeight="1" x14ac:dyDescent="0.2">
      <c r="A10" s="47" t="s">
        <v>222</v>
      </c>
      <c r="B10" s="48" t="s">
        <v>280</v>
      </c>
      <c r="C10" s="141">
        <v>43</v>
      </c>
      <c r="D10" s="134"/>
      <c r="E10" s="42">
        <f t="shared" si="0"/>
        <v>1.1305079398464613E-3</v>
      </c>
      <c r="F10" s="43">
        <f t="shared" si="24"/>
        <v>0</v>
      </c>
      <c r="G10" s="43">
        <f t="shared" si="1"/>
        <v>43</v>
      </c>
      <c r="H10" s="43" t="str">
        <f>IF(C10&lt;&gt;"", IF(RANK(G10, G$5:G$62)+COUNTIF(G$10:G10, G10) -1&lt;=(H$65-F$63), RANK(G10, G$5:G$62)+COUNTIF(G$10:G10, G10) -1, ""), "")</f>
        <v/>
      </c>
      <c r="I10" s="138" t="str">
        <f t="shared" si="2"/>
        <v/>
      </c>
      <c r="J10" s="143">
        <v>56</v>
      </c>
      <c r="K10" s="134"/>
      <c r="L10" s="42">
        <f t="shared" si="3"/>
        <v>1.4665828619316991E-3</v>
      </c>
      <c r="M10" s="43">
        <f t="shared" si="25"/>
        <v>0</v>
      </c>
      <c r="N10" s="43">
        <f t="shared" si="4"/>
        <v>56</v>
      </c>
      <c r="O10" s="43" t="str">
        <f>IF(J10&lt;&gt;"", IF(RANK(N10, N$5:N$62)+COUNTIF(N$10:N10, N10) -1&lt;=(O$65-M$63), RANK(N10, N$5:N$62)+COUNTIF(N$10:N10, N10) -1, ""), "")</f>
        <v/>
      </c>
      <c r="P10" s="138" t="str">
        <f t="shared" si="5"/>
        <v/>
      </c>
      <c r="Q10" s="143">
        <v>59</v>
      </c>
      <c r="R10" s="134"/>
      <c r="S10" s="42">
        <f t="shared" si="6"/>
        <v>1.443954968184043E-3</v>
      </c>
      <c r="T10" s="43">
        <f t="shared" si="26"/>
        <v>0</v>
      </c>
      <c r="U10" s="43">
        <f t="shared" si="7"/>
        <v>59</v>
      </c>
      <c r="V10" s="43" t="str">
        <f>IF(Q10&lt;&gt;"", IF(RANK(U10, U$5:U$62)+COUNTIF(U$10:U10, U10) -1&lt;=(V$65-T$63), RANK(U10, U$5:U$62)+COUNTIF(U$10:U10, U10) -1, ""), "")</f>
        <v/>
      </c>
      <c r="W10" s="138" t="str">
        <f t="shared" si="8"/>
        <v/>
      </c>
      <c r="X10" s="143">
        <v>43</v>
      </c>
      <c r="Y10" s="134"/>
      <c r="Z10" s="42">
        <f t="shared" si="9"/>
        <v>1.0707704566960505E-3</v>
      </c>
      <c r="AA10" s="43">
        <f t="shared" si="27"/>
        <v>0</v>
      </c>
      <c r="AB10" s="43">
        <f t="shared" si="10"/>
        <v>43</v>
      </c>
      <c r="AC10" s="43" t="str">
        <f>IF(X10&lt;&gt;"", IF(RANK(AB10, AB$5:AB$62)+COUNTIF(AB$10:AB10, AB10) -1&lt;=(AC$65-AA$63), RANK(AB10, AB$5:AB$62)+COUNTIF(AB$10:AB10, AB10) -1, ""), "")</f>
        <v/>
      </c>
      <c r="AD10" s="138" t="str">
        <f t="shared" si="11"/>
        <v/>
      </c>
      <c r="AE10" s="149" t="str">
        <f t="shared" si="12"/>
        <v/>
      </c>
      <c r="AF10" s="50">
        <f t="shared" si="13"/>
        <v>201</v>
      </c>
      <c r="AG10" s="51"/>
      <c r="AH10" s="84" t="str">
        <f t="shared" si="14"/>
        <v/>
      </c>
      <c r="AI10" s="86" t="str">
        <f t="shared" si="15"/>
        <v/>
      </c>
      <c r="AJ10" s="86"/>
      <c r="AK10" s="83" t="str">
        <f t="shared" si="16"/>
        <v/>
      </c>
      <c r="AL10" s="86" t="str">
        <f t="shared" si="17"/>
        <v/>
      </c>
      <c r="AM10" s="86" t="str">
        <f t="shared" si="18"/>
        <v/>
      </c>
      <c r="AN10" s="84" t="str">
        <f>IF(AH10&lt;&gt;"", IF(RANK(AM10, AM$5:AM$62)+COUNTIF(AM$10:AM10, AM10) -1&lt;=(B$68-AI$63-AL$63), RANK(AM10, AM$5:AM$62)+COUNTIF(AM$10:AM10, AM10) -1, ""), "")</f>
        <v/>
      </c>
      <c r="AO10" s="93" t="str">
        <f t="shared" si="19"/>
        <v/>
      </c>
      <c r="AP10" s="103" t="str">
        <f t="shared" si="20"/>
        <v/>
      </c>
      <c r="AR10" s="144">
        <f>IF(AF10&lt;&gt; "", AF10/AF63, "")</f>
        <v>1.4203782587434528E-4</v>
      </c>
      <c r="AS10" s="62" t="str">
        <f t="shared" si="21"/>
        <v/>
      </c>
      <c r="AT10" s="70">
        <f t="shared" si="22"/>
        <v>-1.4203782587434501E-4</v>
      </c>
      <c r="AV10" s="97" t="str">
        <f t="shared" si="23"/>
        <v/>
      </c>
      <c r="AW10" s="62" t="str">
        <f t="shared" si="28"/>
        <v/>
      </c>
      <c r="AX10" s="62" t="str">
        <f t="shared" si="29"/>
        <v/>
      </c>
      <c r="AY10" s="145" t="str">
        <f t="shared" si="30"/>
        <v/>
      </c>
    </row>
    <row r="11" spans="1:51" ht="15" customHeight="1" x14ac:dyDescent="0.2">
      <c r="A11" s="47" t="s">
        <v>223</v>
      </c>
      <c r="B11" s="48" t="s">
        <v>281</v>
      </c>
      <c r="C11" s="141">
        <v>47</v>
      </c>
      <c r="D11" s="134"/>
      <c r="E11" s="42">
        <f t="shared" si="0"/>
        <v>1.2356714691345041E-3</v>
      </c>
      <c r="F11" s="43">
        <f t="shared" si="24"/>
        <v>0</v>
      </c>
      <c r="G11" s="43">
        <f t="shared" si="1"/>
        <v>47</v>
      </c>
      <c r="H11" s="43" t="str">
        <f>IF(C11&lt;&gt;"", IF(RANK(G11, G$5:G$62)+COUNTIF(G$11:G11, G11) -1&lt;=(H$65-F$63), RANK(G11, G$5:G$62)+COUNTIF(G$11:G11, G11) -1, ""), "")</f>
        <v/>
      </c>
      <c r="I11" s="138" t="str">
        <f t="shared" si="2"/>
        <v/>
      </c>
      <c r="J11" s="143">
        <v>52</v>
      </c>
      <c r="K11" s="134"/>
      <c r="L11" s="42">
        <f t="shared" si="3"/>
        <v>1.3618269432222922E-3</v>
      </c>
      <c r="M11" s="43">
        <f t="shared" si="25"/>
        <v>0</v>
      </c>
      <c r="N11" s="43">
        <f t="shared" si="4"/>
        <v>52</v>
      </c>
      <c r="O11" s="43" t="str">
        <f>IF(J11&lt;&gt;"", IF(RANK(N11, N$5:N$62)+COUNTIF(N$11:N11, N11) -1&lt;=(O$65-M$63), RANK(N11, N$5:N$62)+COUNTIF(N$11:N11, N11) -1, ""), "")</f>
        <v/>
      </c>
      <c r="P11" s="138" t="str">
        <f t="shared" si="5"/>
        <v/>
      </c>
      <c r="Q11" s="143">
        <v>70</v>
      </c>
      <c r="R11" s="134"/>
      <c r="S11" s="42">
        <f t="shared" si="6"/>
        <v>1.7131669114047968E-3</v>
      </c>
      <c r="T11" s="43">
        <f t="shared" si="26"/>
        <v>0</v>
      </c>
      <c r="U11" s="43">
        <f t="shared" si="7"/>
        <v>70</v>
      </c>
      <c r="V11" s="43" t="str">
        <f>IF(Q11&lt;&gt;"", IF(RANK(U11, U$5:U$62)+COUNTIF(U$11:U11, U11) -1&lt;=(V$65-T$63), RANK(U11, U$5:U$62)+COUNTIF(U$11:U11, U11) -1, ""), "")</f>
        <v/>
      </c>
      <c r="W11" s="138" t="str">
        <f t="shared" si="8"/>
        <v/>
      </c>
      <c r="X11" s="143">
        <v>87</v>
      </c>
      <c r="Y11" s="134"/>
      <c r="Z11" s="42">
        <f t="shared" si="9"/>
        <v>2.1664425519199162E-3</v>
      </c>
      <c r="AA11" s="43">
        <f t="shared" si="27"/>
        <v>0</v>
      </c>
      <c r="AB11" s="43">
        <f t="shared" si="10"/>
        <v>87</v>
      </c>
      <c r="AC11" s="43" t="str">
        <f>IF(X11&lt;&gt;"", IF(RANK(AB11, AB$5:AB$62)+COUNTIF(AB$11:AB11, AB11) -1&lt;=(AC$65-AA$63), RANK(AB11, AB$5:AB$62)+COUNTIF(AB$11:AB11, AB11) -1, ""), "")</f>
        <v/>
      </c>
      <c r="AD11" s="138" t="str">
        <f t="shared" si="11"/>
        <v/>
      </c>
      <c r="AE11" s="149" t="str">
        <f t="shared" si="12"/>
        <v/>
      </c>
      <c r="AF11" s="50">
        <f t="shared" si="13"/>
        <v>256</v>
      </c>
      <c r="AG11" s="51"/>
      <c r="AH11" s="84" t="str">
        <f t="shared" si="14"/>
        <v/>
      </c>
      <c r="AI11" s="86" t="str">
        <f t="shared" si="15"/>
        <v/>
      </c>
      <c r="AJ11" s="86"/>
      <c r="AK11" s="83" t="str">
        <f t="shared" si="16"/>
        <v/>
      </c>
      <c r="AL11" s="86" t="str">
        <f t="shared" si="17"/>
        <v/>
      </c>
      <c r="AM11" s="86" t="str">
        <f t="shared" si="18"/>
        <v/>
      </c>
      <c r="AN11" s="84" t="str">
        <f>IF(AH11&lt;&gt;"", IF(RANK(AM11, AM$5:AM$62)+COUNTIF(AM$11:AM11, AM11) -1&lt;=(B$68-AI$63-AL$63), RANK(AM11, AM$5:AM$62)+COUNTIF(AM$11:AM11, AM11) -1, ""), "")</f>
        <v/>
      </c>
      <c r="AO11" s="93" t="str">
        <f t="shared" si="19"/>
        <v/>
      </c>
      <c r="AP11" s="103" t="str">
        <f t="shared" si="20"/>
        <v/>
      </c>
      <c r="AR11" s="144">
        <f>IF(AF11&lt;&gt; "", AF11/AF63, "")</f>
        <v>1.8090389763100693E-4</v>
      </c>
      <c r="AS11" s="62" t="str">
        <f t="shared" si="21"/>
        <v/>
      </c>
      <c r="AT11" s="70">
        <f t="shared" si="22"/>
        <v>-1.8090389763100701E-4</v>
      </c>
      <c r="AV11" s="97" t="str">
        <f t="shared" si="23"/>
        <v/>
      </c>
      <c r="AW11" s="62" t="str">
        <f t="shared" si="28"/>
        <v/>
      </c>
      <c r="AX11" s="62" t="str">
        <f t="shared" si="29"/>
        <v/>
      </c>
      <c r="AY11" s="145" t="str">
        <f t="shared" si="30"/>
        <v/>
      </c>
    </row>
    <row r="12" spans="1:51" ht="15" customHeight="1" x14ac:dyDescent="0.2">
      <c r="A12" s="47" t="s">
        <v>224</v>
      </c>
      <c r="B12" s="48" t="s">
        <v>282</v>
      </c>
      <c r="C12" s="141">
        <v>1155</v>
      </c>
      <c r="D12" s="134"/>
      <c r="E12" s="42">
        <f t="shared" si="0"/>
        <v>3.0365969081922389E-2</v>
      </c>
      <c r="F12" s="43">
        <f t="shared" si="24"/>
        <v>0</v>
      </c>
      <c r="G12" s="43">
        <f t="shared" si="1"/>
        <v>1155</v>
      </c>
      <c r="H12" s="43" t="str">
        <f>IF(C12&lt;&gt;"", IF(RANK(G12, G$5:G$62)+COUNTIF(G$12:G12, G12) -1&lt;=(H$65-F$63), RANK(G12, G$5:G$62)+COUNTIF(G$12:G12, G12) -1, ""), "")</f>
        <v/>
      </c>
      <c r="I12" s="138" t="str">
        <f t="shared" si="2"/>
        <v/>
      </c>
      <c r="J12" s="143">
        <v>1438</v>
      </c>
      <c r="K12" s="134"/>
      <c r="L12" s="42">
        <f t="shared" si="3"/>
        <v>3.7659752776031848E-2</v>
      </c>
      <c r="M12" s="43">
        <f t="shared" si="25"/>
        <v>0</v>
      </c>
      <c r="N12" s="43">
        <f t="shared" si="4"/>
        <v>1438</v>
      </c>
      <c r="O12" s="43" t="str">
        <f>IF(J12&lt;&gt;"", IF(RANK(N12, N$5:N$62)+COUNTIF(N$12:N12, N12) -1&lt;=(O$65-M$63), RANK(N12, N$5:N$62)+COUNTIF(N$12:N12, N12) -1, ""), "")</f>
        <v/>
      </c>
      <c r="P12" s="138" t="str">
        <f t="shared" si="5"/>
        <v/>
      </c>
      <c r="Q12" s="143">
        <v>934</v>
      </c>
      <c r="R12" s="134"/>
      <c r="S12" s="42">
        <f t="shared" si="6"/>
        <v>2.2858541360744004E-2</v>
      </c>
      <c r="T12" s="43">
        <f t="shared" si="26"/>
        <v>0</v>
      </c>
      <c r="U12" s="43">
        <f t="shared" si="7"/>
        <v>934</v>
      </c>
      <c r="V12" s="43" t="str">
        <f>IF(Q12&lt;&gt;"", IF(RANK(U12, U$5:U$62)+COUNTIF(U$12:U12, U12) -1&lt;=(V$65-T$63), RANK(U12, U$5:U$62)+COUNTIF(U$12:U12, U12) -1, ""), "")</f>
        <v/>
      </c>
      <c r="W12" s="138" t="str">
        <f t="shared" si="8"/>
        <v/>
      </c>
      <c r="X12" s="143">
        <v>1279</v>
      </c>
      <c r="Y12" s="134"/>
      <c r="Z12" s="42">
        <f t="shared" si="9"/>
        <v>3.1849195677075552E-2</v>
      </c>
      <c r="AA12" s="43">
        <f t="shared" si="27"/>
        <v>0</v>
      </c>
      <c r="AB12" s="43">
        <f t="shared" si="10"/>
        <v>1279</v>
      </c>
      <c r="AC12" s="43" t="str">
        <f>IF(X12&lt;&gt;"", IF(RANK(AB12, AB$5:AB$62)+COUNTIF(AB$12:AB12, AB12) -1&lt;=(AC$65-AA$63), RANK(AB12, AB$5:AB$62)+COUNTIF(AB$12:AB12, AB12) -1, ""), "")</f>
        <v/>
      </c>
      <c r="AD12" s="138" t="str">
        <f t="shared" si="11"/>
        <v/>
      </c>
      <c r="AE12" s="149" t="str">
        <f t="shared" si="12"/>
        <v/>
      </c>
      <c r="AF12" s="50">
        <f t="shared" si="13"/>
        <v>4806</v>
      </c>
      <c r="AG12" s="51"/>
      <c r="AH12" s="84" t="str">
        <f t="shared" si="14"/>
        <v/>
      </c>
      <c r="AI12" s="86" t="str">
        <f t="shared" si="15"/>
        <v/>
      </c>
      <c r="AJ12" s="86"/>
      <c r="AK12" s="83" t="str">
        <f t="shared" si="16"/>
        <v/>
      </c>
      <c r="AL12" s="86" t="str">
        <f t="shared" si="17"/>
        <v/>
      </c>
      <c r="AM12" s="86" t="str">
        <f t="shared" si="18"/>
        <v/>
      </c>
      <c r="AN12" s="84" t="str">
        <f>IF(AH12&lt;&gt;"", IF(RANK(AM12, AM$5:AM$62)+COUNTIF(AM$12:AM12, AM12) -1&lt;=(B$68-AI$63-AL$63), RANK(AM12, AM$5:AM$62)+COUNTIF(AM$12:AM12, AM12) -1, ""), "")</f>
        <v/>
      </c>
      <c r="AO12" s="93" t="str">
        <f t="shared" si="19"/>
        <v/>
      </c>
      <c r="AP12" s="103" t="str">
        <f t="shared" si="20"/>
        <v/>
      </c>
      <c r="AR12" s="144">
        <f>IF(AF12&lt;&gt; "", AF12/AF63, "")</f>
        <v>3.3961880156821067E-3</v>
      </c>
      <c r="AS12" s="62" t="str">
        <f t="shared" si="21"/>
        <v/>
      </c>
      <c r="AT12" s="70">
        <f t="shared" si="22"/>
        <v>-3.3961880156821102E-3</v>
      </c>
      <c r="AV12" s="97" t="str">
        <f t="shared" si="23"/>
        <v/>
      </c>
      <c r="AW12" s="62" t="str">
        <f t="shared" si="28"/>
        <v/>
      </c>
      <c r="AX12" s="62" t="str">
        <f t="shared" si="29"/>
        <v/>
      </c>
      <c r="AY12" s="145" t="str">
        <f t="shared" si="30"/>
        <v/>
      </c>
    </row>
    <row r="13" spans="1:51" ht="15" customHeight="1" x14ac:dyDescent="0.2">
      <c r="A13" s="47" t="s">
        <v>225</v>
      </c>
      <c r="B13" s="48" t="s">
        <v>283</v>
      </c>
      <c r="C13" s="49"/>
      <c r="D13" s="134"/>
      <c r="E13" s="42" t="str">
        <f t="shared" si="0"/>
        <v/>
      </c>
      <c r="F13" s="43" t="str">
        <f t="shared" si="24"/>
        <v/>
      </c>
      <c r="G13" s="43" t="str">
        <f t="shared" si="1"/>
        <v/>
      </c>
      <c r="H13" s="43" t="str">
        <f>IF(C13&lt;&gt;"", IF(RANK(G13, G$5:G$62)+COUNTIF(G$13:G13, G13) -1&lt;=(H$65-F$63), RANK(G13, G$5:G$62)+COUNTIF(G$13:G13, G13) -1, ""), "")</f>
        <v/>
      </c>
      <c r="I13" s="138" t="str">
        <f t="shared" si="2"/>
        <v/>
      </c>
      <c r="J13" s="142"/>
      <c r="K13" s="134"/>
      <c r="L13" s="42" t="str">
        <f t="shared" si="3"/>
        <v/>
      </c>
      <c r="M13" s="43" t="str">
        <f t="shared" si="25"/>
        <v/>
      </c>
      <c r="N13" s="43" t="str">
        <f t="shared" si="4"/>
        <v/>
      </c>
      <c r="O13" s="43" t="str">
        <f>IF(J13&lt;&gt;"", IF(RANK(N13, N$5:N$62)+COUNTIF(N$13:N13, N13) -1&lt;=(O$65-M$63), RANK(N13, N$5:N$62)+COUNTIF(N$13:N13, N13) -1, ""), "")</f>
        <v/>
      </c>
      <c r="P13" s="138" t="str">
        <f t="shared" si="5"/>
        <v/>
      </c>
      <c r="Q13" s="142"/>
      <c r="R13" s="134"/>
      <c r="S13" s="42" t="str">
        <f t="shared" si="6"/>
        <v/>
      </c>
      <c r="T13" s="43" t="str">
        <f t="shared" si="26"/>
        <v/>
      </c>
      <c r="U13" s="43" t="str">
        <f t="shared" si="7"/>
        <v/>
      </c>
      <c r="V13" s="43" t="str">
        <f>IF(Q13&lt;&gt;"", IF(RANK(U13, U$5:U$62)+COUNTIF(U$13:U13, U13) -1&lt;=(V$65-T$63), RANK(U13, U$5:U$62)+COUNTIF(U$13:U13, U13) -1, ""), "")</f>
        <v/>
      </c>
      <c r="W13" s="138" t="str">
        <f t="shared" si="8"/>
        <v/>
      </c>
      <c r="X13" s="142"/>
      <c r="Y13" s="134"/>
      <c r="Z13" s="42" t="str">
        <f t="shared" si="9"/>
        <v/>
      </c>
      <c r="AA13" s="43" t="str">
        <f t="shared" si="27"/>
        <v/>
      </c>
      <c r="AB13" s="43" t="str">
        <f t="shared" si="10"/>
        <v/>
      </c>
      <c r="AC13" s="43" t="str">
        <f>IF(X13&lt;&gt;"", IF(RANK(AB13, AB$5:AB$62)+COUNTIF(AB$13:AB13, AB13) -1&lt;=(AC$65-AA$63), RANK(AB13, AB$5:AB$62)+COUNTIF(AB$13:AB13, AB13) -1, ""), "")</f>
        <v/>
      </c>
      <c r="AD13" s="138" t="str">
        <f t="shared" si="11"/>
        <v/>
      </c>
      <c r="AE13" s="149" t="str">
        <f t="shared" si="12"/>
        <v/>
      </c>
      <c r="AF13" s="50" t="str">
        <f t="shared" si="13"/>
        <v/>
      </c>
      <c r="AG13" s="51"/>
      <c r="AH13" s="84" t="str">
        <f t="shared" si="14"/>
        <v/>
      </c>
      <c r="AI13" s="86" t="str">
        <f t="shared" si="15"/>
        <v/>
      </c>
      <c r="AJ13" s="86"/>
      <c r="AK13" s="83" t="str">
        <f t="shared" si="16"/>
        <v/>
      </c>
      <c r="AL13" s="86" t="str">
        <f t="shared" si="17"/>
        <v/>
      </c>
      <c r="AM13" s="86" t="str">
        <f t="shared" si="18"/>
        <v/>
      </c>
      <c r="AN13" s="84" t="str">
        <f>IF(AH13&lt;&gt;"", IF(RANK(AM13, AM$5:AM$62)+COUNTIF(AM$13:AM13, AM13) -1&lt;=(B$68-AI$63-AL$63), RANK(AM13, AM$5:AM$62)+COUNTIF(AM$13:AM13, AM13) -1, ""), "")</f>
        <v/>
      </c>
      <c r="AO13" s="93" t="str">
        <f t="shared" si="19"/>
        <v/>
      </c>
      <c r="AP13" s="103" t="str">
        <f t="shared" si="20"/>
        <v/>
      </c>
      <c r="AR13" s="144" t="str">
        <f>IF(AF13&lt;&gt; "", AF13/AF63, "")</f>
        <v/>
      </c>
      <c r="AS13" s="62" t="str">
        <f t="shared" si="21"/>
        <v/>
      </c>
      <c r="AT13" s="70" t="str">
        <f t="shared" si="22"/>
        <v/>
      </c>
      <c r="AV13" s="97" t="str">
        <f t="shared" si="23"/>
        <v/>
      </c>
      <c r="AW13" s="62" t="str">
        <f t="shared" si="28"/>
        <v/>
      </c>
      <c r="AX13" s="62" t="str">
        <f t="shared" si="29"/>
        <v/>
      </c>
      <c r="AY13" s="145" t="str">
        <f t="shared" si="30"/>
        <v/>
      </c>
    </row>
    <row r="14" spans="1:51" ht="15" customHeight="1" x14ac:dyDescent="0.2">
      <c r="A14" s="47" t="s">
        <v>226</v>
      </c>
      <c r="B14" s="48" t="s">
        <v>284</v>
      </c>
      <c r="C14" s="49"/>
      <c r="D14" s="134"/>
      <c r="E14" s="42" t="str">
        <f t="shared" si="0"/>
        <v/>
      </c>
      <c r="F14" s="43" t="str">
        <f t="shared" si="24"/>
        <v/>
      </c>
      <c r="G14" s="43" t="str">
        <f t="shared" si="1"/>
        <v/>
      </c>
      <c r="H14" s="43" t="str">
        <f>IF(C14&lt;&gt;"", IF(RANK(G14, G$5:G$62)+COUNTIF(G$14:G14, G14) -1&lt;=(H$65-F$63), RANK(G14, G$5:G$62)+COUNTIF(G$14:G14, G14) -1, ""), "")</f>
        <v/>
      </c>
      <c r="I14" s="138" t="str">
        <f t="shared" si="2"/>
        <v/>
      </c>
      <c r="J14" s="142"/>
      <c r="K14" s="134"/>
      <c r="L14" s="42" t="str">
        <f t="shared" si="3"/>
        <v/>
      </c>
      <c r="M14" s="43" t="str">
        <f t="shared" si="25"/>
        <v/>
      </c>
      <c r="N14" s="43" t="str">
        <f t="shared" si="4"/>
        <v/>
      </c>
      <c r="O14" s="43" t="str">
        <f>IF(J14&lt;&gt;"", IF(RANK(N14, N$5:N$62)+COUNTIF(N$14:N14, N14) -1&lt;=(O$65-M$63), RANK(N14, N$5:N$62)+COUNTIF(N$14:N14, N14) -1, ""), "")</f>
        <v/>
      </c>
      <c r="P14" s="138" t="str">
        <f t="shared" si="5"/>
        <v/>
      </c>
      <c r="Q14" s="142"/>
      <c r="R14" s="134"/>
      <c r="S14" s="42" t="str">
        <f t="shared" si="6"/>
        <v/>
      </c>
      <c r="T14" s="43" t="str">
        <f t="shared" si="26"/>
        <v/>
      </c>
      <c r="U14" s="43" t="str">
        <f t="shared" si="7"/>
        <v/>
      </c>
      <c r="V14" s="43" t="str">
        <f>IF(Q14&lt;&gt;"", IF(RANK(U14, U$5:U$62)+COUNTIF(U$14:U14, U14) -1&lt;=(V$65-T$63), RANK(U14, U$5:U$62)+COUNTIF(U$14:U14, U14) -1, ""), "")</f>
        <v/>
      </c>
      <c r="W14" s="138" t="str">
        <f t="shared" si="8"/>
        <v/>
      </c>
      <c r="X14" s="142"/>
      <c r="Y14" s="134"/>
      <c r="Z14" s="42" t="str">
        <f t="shared" si="9"/>
        <v/>
      </c>
      <c r="AA14" s="43" t="str">
        <f t="shared" si="27"/>
        <v/>
      </c>
      <c r="AB14" s="43" t="str">
        <f t="shared" si="10"/>
        <v/>
      </c>
      <c r="AC14" s="43" t="str">
        <f>IF(X14&lt;&gt;"", IF(RANK(AB14, AB$5:AB$62)+COUNTIF(AB$14:AB14, AB14) -1&lt;=(AC$65-AA$63), RANK(AB14, AB$5:AB$62)+COUNTIF(AB$14:AB14, AB14) -1, ""), "")</f>
        <v/>
      </c>
      <c r="AD14" s="138" t="str">
        <f t="shared" si="11"/>
        <v/>
      </c>
      <c r="AE14" s="149" t="str">
        <f t="shared" si="12"/>
        <v/>
      </c>
      <c r="AF14" s="50" t="str">
        <f t="shared" si="13"/>
        <v/>
      </c>
      <c r="AG14" s="51"/>
      <c r="AH14" s="84" t="str">
        <f t="shared" si="14"/>
        <v/>
      </c>
      <c r="AI14" s="86" t="str">
        <f t="shared" si="15"/>
        <v/>
      </c>
      <c r="AJ14" s="86"/>
      <c r="AK14" s="83" t="str">
        <f t="shared" si="16"/>
        <v/>
      </c>
      <c r="AL14" s="86" t="str">
        <f t="shared" si="17"/>
        <v/>
      </c>
      <c r="AM14" s="86" t="str">
        <f t="shared" si="18"/>
        <v/>
      </c>
      <c r="AN14" s="84" t="str">
        <f>IF(AH14&lt;&gt;"", IF(RANK(AM14, AM$5:AM$62)+COUNTIF(AM$14:AM14, AM14) -1&lt;=(B$68-AI$63-AL$63), RANK(AM14, AM$5:AM$62)+COUNTIF(AM$14:AM14, AM14) -1, ""), "")</f>
        <v/>
      </c>
      <c r="AO14" s="93" t="str">
        <f t="shared" si="19"/>
        <v/>
      </c>
      <c r="AP14" s="103" t="str">
        <f t="shared" si="20"/>
        <v/>
      </c>
      <c r="AR14" s="144" t="str">
        <f>IF(AF14&lt;&gt; "", AF14/AF63, "")</f>
        <v/>
      </c>
      <c r="AS14" s="62" t="str">
        <f t="shared" si="21"/>
        <v/>
      </c>
      <c r="AT14" s="70" t="str">
        <f t="shared" si="22"/>
        <v/>
      </c>
      <c r="AV14" s="97" t="str">
        <f t="shared" si="23"/>
        <v/>
      </c>
      <c r="AW14" s="62" t="str">
        <f t="shared" si="28"/>
        <v/>
      </c>
      <c r="AX14" s="62" t="str">
        <f t="shared" si="29"/>
        <v/>
      </c>
      <c r="AY14" s="145" t="str">
        <f t="shared" si="30"/>
        <v/>
      </c>
    </row>
    <row r="15" spans="1:51" ht="15" customHeight="1" x14ac:dyDescent="0.2">
      <c r="A15" s="47" t="s">
        <v>227</v>
      </c>
      <c r="B15" s="48" t="s">
        <v>285</v>
      </c>
      <c r="C15" s="49"/>
      <c r="D15" s="134"/>
      <c r="E15" s="42" t="str">
        <f t="shared" si="0"/>
        <v/>
      </c>
      <c r="F15" s="43" t="str">
        <f t="shared" si="24"/>
        <v/>
      </c>
      <c r="G15" s="43" t="str">
        <f t="shared" si="1"/>
        <v/>
      </c>
      <c r="H15" s="43" t="str">
        <f>IF(C15&lt;&gt;"", IF(RANK(G15, G$5:G$62)+COUNTIF(G$15:G15, G15) -1&lt;=(H$65-F$63), RANK(G15, G$5:G$62)+COUNTIF(G$15:G15, G15) -1, ""), "")</f>
        <v/>
      </c>
      <c r="I15" s="138" t="str">
        <f t="shared" si="2"/>
        <v/>
      </c>
      <c r="J15" s="142"/>
      <c r="K15" s="134"/>
      <c r="L15" s="42" t="str">
        <f t="shared" si="3"/>
        <v/>
      </c>
      <c r="M15" s="43" t="str">
        <f t="shared" si="25"/>
        <v/>
      </c>
      <c r="N15" s="43" t="str">
        <f t="shared" si="4"/>
        <v/>
      </c>
      <c r="O15" s="43" t="str">
        <f>IF(J15&lt;&gt;"", IF(RANK(N15, N$5:N$62)+COUNTIF(N$15:N15, N15) -1&lt;=(O$65-M$63), RANK(N15, N$5:N$62)+COUNTIF(N$15:N15, N15) -1, ""), "")</f>
        <v/>
      </c>
      <c r="P15" s="138" t="str">
        <f t="shared" si="5"/>
        <v/>
      </c>
      <c r="Q15" s="142"/>
      <c r="R15" s="134"/>
      <c r="S15" s="42" t="str">
        <f t="shared" si="6"/>
        <v/>
      </c>
      <c r="T15" s="43" t="str">
        <f t="shared" si="26"/>
        <v/>
      </c>
      <c r="U15" s="43" t="str">
        <f t="shared" si="7"/>
        <v/>
      </c>
      <c r="V15" s="43" t="str">
        <f>IF(Q15&lt;&gt;"", IF(RANK(U15, U$5:U$62)+COUNTIF(U$15:U15, U15) -1&lt;=(V$65-T$63), RANK(U15, U$5:U$62)+COUNTIF(U$15:U15, U15) -1, ""), "")</f>
        <v/>
      </c>
      <c r="W15" s="138" t="str">
        <f t="shared" si="8"/>
        <v/>
      </c>
      <c r="X15" s="142"/>
      <c r="Y15" s="134"/>
      <c r="Z15" s="42" t="str">
        <f t="shared" si="9"/>
        <v/>
      </c>
      <c r="AA15" s="43" t="str">
        <f t="shared" si="27"/>
        <v/>
      </c>
      <c r="AB15" s="43" t="str">
        <f t="shared" si="10"/>
        <v/>
      </c>
      <c r="AC15" s="43" t="str">
        <f>IF(X15&lt;&gt;"", IF(RANK(AB15, AB$5:AB$62)+COUNTIF(AB$15:AB15, AB15) -1&lt;=(AC$65-AA$63), RANK(AB15, AB$5:AB$62)+COUNTIF(AB$15:AB15, AB15) -1, ""), "")</f>
        <v/>
      </c>
      <c r="AD15" s="138" t="str">
        <f t="shared" si="11"/>
        <v/>
      </c>
      <c r="AE15" s="149" t="str">
        <f t="shared" si="12"/>
        <v/>
      </c>
      <c r="AF15" s="50" t="str">
        <f t="shared" si="13"/>
        <v/>
      </c>
      <c r="AG15" s="51"/>
      <c r="AH15" s="84" t="str">
        <f t="shared" si="14"/>
        <v/>
      </c>
      <c r="AI15" s="86" t="str">
        <f t="shared" si="15"/>
        <v/>
      </c>
      <c r="AJ15" s="86"/>
      <c r="AK15" s="83" t="str">
        <f t="shared" si="16"/>
        <v/>
      </c>
      <c r="AL15" s="86" t="str">
        <f t="shared" si="17"/>
        <v/>
      </c>
      <c r="AM15" s="86" t="str">
        <f t="shared" si="18"/>
        <v/>
      </c>
      <c r="AN15" s="84" t="str">
        <f>IF(AH15&lt;&gt;"", IF(RANK(AM15, AM$5:AM$62)+COUNTIF(AM$15:AM15, AM15) -1&lt;=(B$68-AI$63-AL$63), RANK(AM15, AM$5:AM$62)+COUNTIF(AM$15:AM15, AM15) -1, ""), "")</f>
        <v/>
      </c>
      <c r="AO15" s="93" t="str">
        <f t="shared" si="19"/>
        <v/>
      </c>
      <c r="AP15" s="103" t="str">
        <f t="shared" si="20"/>
        <v/>
      </c>
      <c r="AR15" s="144" t="str">
        <f>IF(AF15&lt;&gt; "", AF15/AF63, "")</f>
        <v/>
      </c>
      <c r="AS15" s="62" t="str">
        <f t="shared" si="21"/>
        <v/>
      </c>
      <c r="AT15" s="70" t="str">
        <f t="shared" si="22"/>
        <v/>
      </c>
      <c r="AV15" s="97" t="str">
        <f t="shared" si="23"/>
        <v/>
      </c>
      <c r="AW15" s="62" t="str">
        <f t="shared" si="28"/>
        <v/>
      </c>
      <c r="AX15" s="62" t="str">
        <f t="shared" si="29"/>
        <v/>
      </c>
      <c r="AY15" s="145" t="str">
        <f t="shared" si="30"/>
        <v/>
      </c>
    </row>
    <row r="16" spans="1:51" ht="15" customHeight="1" x14ac:dyDescent="0.2">
      <c r="A16" s="47" t="s">
        <v>228</v>
      </c>
      <c r="B16" s="48" t="s">
        <v>286</v>
      </c>
      <c r="C16" s="49"/>
      <c r="D16" s="134"/>
      <c r="E16" s="42" t="str">
        <f t="shared" si="0"/>
        <v/>
      </c>
      <c r="F16" s="43" t="str">
        <f t="shared" si="24"/>
        <v/>
      </c>
      <c r="G16" s="43" t="str">
        <f t="shared" si="1"/>
        <v/>
      </c>
      <c r="H16" s="43" t="str">
        <f>IF(C16&lt;&gt;"", IF(RANK(G16, G$5:G$62)+COUNTIF(G$16:G16, G16) -1&lt;=(H$65-F$63), RANK(G16, G$5:G$62)+COUNTIF(G$16:G16, G16) -1, ""), "")</f>
        <v/>
      </c>
      <c r="I16" s="138" t="str">
        <f t="shared" si="2"/>
        <v/>
      </c>
      <c r="J16" s="142"/>
      <c r="K16" s="134"/>
      <c r="L16" s="42" t="str">
        <f t="shared" si="3"/>
        <v/>
      </c>
      <c r="M16" s="43" t="str">
        <f t="shared" si="25"/>
        <v/>
      </c>
      <c r="N16" s="43" t="str">
        <f t="shared" si="4"/>
        <v/>
      </c>
      <c r="O16" s="43" t="str">
        <f>IF(J16&lt;&gt;"", IF(RANK(N16, N$5:N$62)+COUNTIF(N$16:N16, N16) -1&lt;=(O$65-M$63), RANK(N16, N$5:N$62)+COUNTIF(N$16:N16, N16) -1, ""), "")</f>
        <v/>
      </c>
      <c r="P16" s="138" t="str">
        <f t="shared" si="5"/>
        <v/>
      </c>
      <c r="Q16" s="142"/>
      <c r="R16" s="134"/>
      <c r="S16" s="42" t="str">
        <f t="shared" si="6"/>
        <v/>
      </c>
      <c r="T16" s="43" t="str">
        <f t="shared" si="26"/>
        <v/>
      </c>
      <c r="U16" s="43" t="str">
        <f t="shared" si="7"/>
        <v/>
      </c>
      <c r="V16" s="43" t="str">
        <f>IF(Q16&lt;&gt;"", IF(RANK(U16, U$5:U$62)+COUNTIF(U$16:U16, U16) -1&lt;=(V$65-T$63), RANK(U16, U$5:U$62)+COUNTIF(U$16:U16, U16) -1, ""), "")</f>
        <v/>
      </c>
      <c r="W16" s="138" t="str">
        <f t="shared" si="8"/>
        <v/>
      </c>
      <c r="X16" s="142"/>
      <c r="Y16" s="134"/>
      <c r="Z16" s="42" t="str">
        <f t="shared" si="9"/>
        <v/>
      </c>
      <c r="AA16" s="43" t="str">
        <f t="shared" si="27"/>
        <v/>
      </c>
      <c r="AB16" s="43" t="str">
        <f t="shared" si="10"/>
        <v/>
      </c>
      <c r="AC16" s="43" t="str">
        <f>IF(X16&lt;&gt;"", IF(RANK(AB16, AB$5:AB$62)+COUNTIF(AB$16:AB16, AB16) -1&lt;=(AC$65-AA$63), RANK(AB16, AB$5:AB$62)+COUNTIF(AB$16:AB16, AB16) -1, ""), "")</f>
        <v/>
      </c>
      <c r="AD16" s="138" t="str">
        <f t="shared" si="11"/>
        <v/>
      </c>
      <c r="AE16" s="149" t="str">
        <f t="shared" si="12"/>
        <v/>
      </c>
      <c r="AF16" s="50" t="str">
        <f t="shared" si="13"/>
        <v/>
      </c>
      <c r="AG16" s="51"/>
      <c r="AH16" s="84" t="str">
        <f t="shared" si="14"/>
        <v/>
      </c>
      <c r="AI16" s="86" t="str">
        <f t="shared" si="15"/>
        <v/>
      </c>
      <c r="AJ16" s="86"/>
      <c r="AK16" s="83" t="str">
        <f t="shared" si="16"/>
        <v/>
      </c>
      <c r="AL16" s="86" t="str">
        <f t="shared" si="17"/>
        <v/>
      </c>
      <c r="AM16" s="86" t="str">
        <f t="shared" si="18"/>
        <v/>
      </c>
      <c r="AN16" s="84" t="str">
        <f>IF(AH16&lt;&gt;"", IF(RANK(AM16, AM$5:AM$62)+COUNTIF(AM$16:AM16, AM16) -1&lt;=(B$68-AI$63-AL$63), RANK(AM16, AM$5:AM$62)+COUNTIF(AM$16:AM16, AM16) -1, ""), "")</f>
        <v/>
      </c>
      <c r="AO16" s="93" t="str">
        <f t="shared" si="19"/>
        <v/>
      </c>
      <c r="AP16" s="103" t="str">
        <f t="shared" si="20"/>
        <v/>
      </c>
      <c r="AR16" s="144" t="str">
        <f>IF(AF16&lt;&gt; "", AF16/AF63, "")</f>
        <v/>
      </c>
      <c r="AS16" s="62" t="str">
        <f t="shared" si="21"/>
        <v/>
      </c>
      <c r="AT16" s="70" t="str">
        <f t="shared" si="22"/>
        <v/>
      </c>
      <c r="AV16" s="97" t="str">
        <f t="shared" si="23"/>
        <v/>
      </c>
      <c r="AW16" s="62" t="str">
        <f t="shared" si="28"/>
        <v/>
      </c>
      <c r="AX16" s="62" t="str">
        <f t="shared" si="29"/>
        <v/>
      </c>
      <c r="AY16" s="145" t="str">
        <f t="shared" si="30"/>
        <v/>
      </c>
    </row>
    <row r="17" spans="1:51" ht="15" customHeight="1" x14ac:dyDescent="0.2">
      <c r="A17" s="47" t="s">
        <v>229</v>
      </c>
      <c r="B17" s="48" t="s">
        <v>287</v>
      </c>
      <c r="C17" s="49"/>
      <c r="D17" s="134"/>
      <c r="E17" s="42" t="str">
        <f t="shared" si="0"/>
        <v/>
      </c>
      <c r="F17" s="43" t="str">
        <f t="shared" si="24"/>
        <v/>
      </c>
      <c r="G17" s="43" t="str">
        <f t="shared" si="1"/>
        <v/>
      </c>
      <c r="H17" s="43" t="str">
        <f>IF(C17&lt;&gt;"", IF(RANK(G17, G$5:G$62)+COUNTIF(G$17:G17, G17) -1&lt;=(H$65-F$63), RANK(G17, G$5:G$62)+COUNTIF(G$17:G17, G17) -1, ""), "")</f>
        <v/>
      </c>
      <c r="I17" s="138" t="str">
        <f t="shared" si="2"/>
        <v/>
      </c>
      <c r="J17" s="142"/>
      <c r="K17" s="134"/>
      <c r="L17" s="42" t="str">
        <f t="shared" si="3"/>
        <v/>
      </c>
      <c r="M17" s="43" t="str">
        <f t="shared" si="25"/>
        <v/>
      </c>
      <c r="N17" s="43" t="str">
        <f t="shared" si="4"/>
        <v/>
      </c>
      <c r="O17" s="43" t="str">
        <f>IF(J17&lt;&gt;"", IF(RANK(N17, N$5:N$62)+COUNTIF(N$17:N17, N17) -1&lt;=(O$65-M$63), RANK(N17, N$5:N$62)+COUNTIF(N$17:N17, N17) -1, ""), "")</f>
        <v/>
      </c>
      <c r="P17" s="138" t="str">
        <f t="shared" si="5"/>
        <v/>
      </c>
      <c r="Q17" s="142"/>
      <c r="R17" s="134"/>
      <c r="S17" s="42" t="str">
        <f t="shared" si="6"/>
        <v/>
      </c>
      <c r="T17" s="43" t="str">
        <f t="shared" si="26"/>
        <v/>
      </c>
      <c r="U17" s="43" t="str">
        <f t="shared" si="7"/>
        <v/>
      </c>
      <c r="V17" s="43" t="str">
        <f>IF(Q17&lt;&gt;"", IF(RANK(U17, U$5:U$62)+COUNTIF(U$17:U17, U17) -1&lt;=(V$65-T$63), RANK(U17, U$5:U$62)+COUNTIF(U$17:U17, U17) -1, ""), "")</f>
        <v/>
      </c>
      <c r="W17" s="138" t="str">
        <f t="shared" si="8"/>
        <v/>
      </c>
      <c r="X17" s="142"/>
      <c r="Y17" s="134"/>
      <c r="Z17" s="42" t="str">
        <f t="shared" si="9"/>
        <v/>
      </c>
      <c r="AA17" s="43" t="str">
        <f t="shared" si="27"/>
        <v/>
      </c>
      <c r="AB17" s="43" t="str">
        <f t="shared" si="10"/>
        <v/>
      </c>
      <c r="AC17" s="43" t="str">
        <f>IF(X17&lt;&gt;"", IF(RANK(AB17, AB$5:AB$62)+COUNTIF(AB$17:AB17, AB17) -1&lt;=(AC$65-AA$63), RANK(AB17, AB$5:AB$62)+COUNTIF(AB$17:AB17, AB17) -1, ""), "")</f>
        <v/>
      </c>
      <c r="AD17" s="138" t="str">
        <f t="shared" si="11"/>
        <v/>
      </c>
      <c r="AE17" s="149" t="str">
        <f t="shared" si="12"/>
        <v/>
      </c>
      <c r="AF17" s="50" t="str">
        <f t="shared" si="13"/>
        <v/>
      </c>
      <c r="AG17" s="51"/>
      <c r="AH17" s="84" t="str">
        <f t="shared" si="14"/>
        <v/>
      </c>
      <c r="AI17" s="86" t="str">
        <f t="shared" si="15"/>
        <v/>
      </c>
      <c r="AJ17" s="86"/>
      <c r="AK17" s="83" t="str">
        <f t="shared" si="16"/>
        <v/>
      </c>
      <c r="AL17" s="86" t="str">
        <f t="shared" si="17"/>
        <v/>
      </c>
      <c r="AM17" s="86" t="str">
        <f t="shared" si="18"/>
        <v/>
      </c>
      <c r="AN17" s="84" t="str">
        <f>IF(AH17&lt;&gt;"", IF(RANK(AM17, AM$5:AM$62)+COUNTIF(AM$17:AM17, AM17) -1&lt;=(B$68-AI$63-AL$63), RANK(AM17, AM$5:AM$62)+COUNTIF(AM$17:AM17, AM17) -1, ""), "")</f>
        <v/>
      </c>
      <c r="AO17" s="93" t="str">
        <f t="shared" si="19"/>
        <v/>
      </c>
      <c r="AP17" s="103" t="str">
        <f t="shared" si="20"/>
        <v/>
      </c>
      <c r="AR17" s="144" t="str">
        <f>IF(AF17&lt;&gt; "", AF17/AF63, "")</f>
        <v/>
      </c>
      <c r="AS17" s="62" t="str">
        <f t="shared" si="21"/>
        <v/>
      </c>
      <c r="AT17" s="70" t="str">
        <f t="shared" si="22"/>
        <v/>
      </c>
      <c r="AV17" s="97" t="str">
        <f t="shared" si="23"/>
        <v/>
      </c>
      <c r="AW17" s="62" t="str">
        <f t="shared" si="28"/>
        <v/>
      </c>
      <c r="AX17" s="62" t="str">
        <f t="shared" si="29"/>
        <v/>
      </c>
      <c r="AY17" s="145" t="str">
        <f t="shared" si="30"/>
        <v/>
      </c>
    </row>
    <row r="18" spans="1:51" ht="15" customHeight="1" x14ac:dyDescent="0.2">
      <c r="A18" s="160" t="s">
        <v>230</v>
      </c>
      <c r="B18" s="161" t="s">
        <v>288</v>
      </c>
      <c r="C18" s="162">
        <v>222143</v>
      </c>
      <c r="D18" s="163"/>
      <c r="E18" s="164">
        <f t="shared" si="0"/>
        <v>5.8403354716584293</v>
      </c>
      <c r="F18" s="165">
        <f t="shared" si="24"/>
        <v>5</v>
      </c>
      <c r="G18" s="165">
        <f t="shared" si="1"/>
        <v>31963</v>
      </c>
      <c r="H18" s="165">
        <f>IF(C18&lt;&gt;"", IF(RANK(G18, G$5:G$62)+COUNTIF(G$18:G18, G18) -1&lt;=(H$65-F$63), RANK(G18, G$5:G$62)+COUNTIF(G$18:G18, G18) -1, ""), "")</f>
        <v>2</v>
      </c>
      <c r="I18" s="166">
        <f t="shared" si="2"/>
        <v>6</v>
      </c>
      <c r="J18" s="167">
        <v>229094</v>
      </c>
      <c r="K18" s="163"/>
      <c r="L18" s="164">
        <f t="shared" si="3"/>
        <v>5.9997381102032268</v>
      </c>
      <c r="M18" s="165">
        <f t="shared" si="25"/>
        <v>5</v>
      </c>
      <c r="N18" s="165">
        <f t="shared" si="4"/>
        <v>38174</v>
      </c>
      <c r="O18" s="165">
        <f>IF(J18&lt;&gt;"", IF(RANK(N18, N$5:N$62)+COUNTIF(N$18:N18, N18) -1&lt;=(O$65-M$63), RANK(N18, N$5:N$62)+COUNTIF(N$18:N18, N18) -1, ""), "")</f>
        <v>1</v>
      </c>
      <c r="P18" s="166">
        <f t="shared" si="5"/>
        <v>6</v>
      </c>
      <c r="Q18" s="167">
        <v>307843</v>
      </c>
      <c r="R18" s="163"/>
      <c r="S18" s="164">
        <f t="shared" si="6"/>
        <v>7.5340920215369556</v>
      </c>
      <c r="T18" s="165">
        <f t="shared" si="26"/>
        <v>7</v>
      </c>
      <c r="U18" s="165">
        <f t="shared" si="7"/>
        <v>21823</v>
      </c>
      <c r="V18" s="165" t="str">
        <f>IF(Q18&lt;&gt;"", IF(RANK(U18, U$5:U$62)+COUNTIF(U$18:U18, U18) -1&lt;=(V$65-T$63), RANK(U18, U$5:U$62)+COUNTIF(U$18:U18, U18) -1, ""), "")</f>
        <v/>
      </c>
      <c r="W18" s="166">
        <f t="shared" si="8"/>
        <v>7</v>
      </c>
      <c r="X18" s="167">
        <v>279366</v>
      </c>
      <c r="Y18" s="163"/>
      <c r="Z18" s="164">
        <f t="shared" si="9"/>
        <v>6.9566711489616013</v>
      </c>
      <c r="AA18" s="165">
        <f t="shared" si="27"/>
        <v>6</v>
      </c>
      <c r="AB18" s="165">
        <f t="shared" si="10"/>
        <v>38418</v>
      </c>
      <c r="AC18" s="165">
        <f>IF(X18&lt;&gt;"", IF(RANK(AB18, AB$5:AB$62)+COUNTIF(AB$18:AB18, AB18) -1&lt;=(AC$65-AA$63), RANK(AB18, AB$5:AB$62)+COUNTIF(AB$18:AB18, AB18) -1, ""), "")</f>
        <v>1</v>
      </c>
      <c r="AD18" s="166">
        <f t="shared" si="11"/>
        <v>7</v>
      </c>
      <c r="AE18" s="168">
        <f t="shared" si="12"/>
        <v>26</v>
      </c>
      <c r="AF18" s="169">
        <f t="shared" si="13"/>
        <v>1038446</v>
      </c>
      <c r="AG18" s="170"/>
      <c r="AH18" s="171">
        <f t="shared" si="14"/>
        <v>1038446</v>
      </c>
      <c r="AI18" s="172" t="str">
        <f t="shared" si="15"/>
        <v/>
      </c>
      <c r="AJ18" s="172"/>
      <c r="AK18" s="173">
        <f t="shared" si="16"/>
        <v>51.112172072648519</v>
      </c>
      <c r="AL18" s="172">
        <f t="shared" si="17"/>
        <v>51</v>
      </c>
      <c r="AM18" s="172">
        <f t="shared" si="18"/>
        <v>2279</v>
      </c>
      <c r="AN18" s="171" t="str">
        <f>IF(AH18&lt;&gt;"", IF(RANK(AM18, AM$5:AM$62)+COUNTIF(AM$18:AM18, AM18) -1&lt;=(B$68-AI$63-AL$63), RANK(AM18, AM$5:AM$62)+COUNTIF(AM$18:AM18, AM18) -1, ""), "")</f>
        <v/>
      </c>
      <c r="AO18" s="171">
        <f t="shared" si="19"/>
        <v>51</v>
      </c>
      <c r="AP18" s="174">
        <f t="shared" si="20"/>
        <v>25</v>
      </c>
      <c r="AR18" s="175">
        <f>IF(AF18&lt;&gt; "", AF18/AF63, "")</f>
        <v>0.73382394093487746</v>
      </c>
      <c r="AS18" s="176">
        <f t="shared" si="21"/>
        <v>0.796875</v>
      </c>
      <c r="AT18" s="177">
        <f t="shared" si="22"/>
        <v>6.3051059065122983E-2</v>
      </c>
      <c r="AV18" s="178">
        <f t="shared" si="23"/>
        <v>1038446</v>
      </c>
      <c r="AW18" s="176">
        <f t="shared" si="28"/>
        <v>0.78634468146651637</v>
      </c>
      <c r="AX18" s="176">
        <f t="shared" si="29"/>
        <v>0.796875</v>
      </c>
      <c r="AY18" s="179">
        <f t="shared" si="30"/>
        <v>1.0530318533483629E-2</v>
      </c>
    </row>
    <row r="19" spans="1:51" ht="15" customHeight="1" x14ac:dyDescent="0.2">
      <c r="A19" s="47" t="s">
        <v>231</v>
      </c>
      <c r="B19" s="48" t="s">
        <v>289</v>
      </c>
      <c r="C19" s="141">
        <v>342</v>
      </c>
      <c r="D19" s="134"/>
      <c r="E19" s="42">
        <f t="shared" si="0"/>
        <v>8.9914817541276691E-3</v>
      </c>
      <c r="F19" s="43">
        <f t="shared" si="24"/>
        <v>0</v>
      </c>
      <c r="G19" s="43">
        <f t="shared" si="1"/>
        <v>342</v>
      </c>
      <c r="H19" s="43" t="str">
        <f>IF(C19&lt;&gt;"", IF(RANK(G19, G$5:G$62)+COUNTIF(G$19:G19, G19) -1&lt;=(H$65-F$63), RANK(G19, G$5:G$62)+COUNTIF(G$19:G19, G19) -1, ""), "")</f>
        <v/>
      </c>
      <c r="I19" s="138" t="str">
        <f t="shared" si="2"/>
        <v/>
      </c>
      <c r="J19" s="143">
        <v>229</v>
      </c>
      <c r="K19" s="134"/>
      <c r="L19" s="42">
        <f t="shared" si="3"/>
        <v>5.9972763461135555E-3</v>
      </c>
      <c r="M19" s="43">
        <f t="shared" si="25"/>
        <v>0</v>
      </c>
      <c r="N19" s="43">
        <f t="shared" si="4"/>
        <v>229</v>
      </c>
      <c r="O19" s="43" t="str">
        <f>IF(J19&lt;&gt;"", IF(RANK(N19, N$5:N$62)+COUNTIF(N$19:N19, N19) -1&lt;=(O$65-M$63), RANK(N19, N$5:N$62)+COUNTIF(N$19:N19, N19) -1, ""), "")</f>
        <v/>
      </c>
      <c r="P19" s="138" t="str">
        <f t="shared" si="5"/>
        <v/>
      </c>
      <c r="Q19" s="143">
        <v>491</v>
      </c>
      <c r="R19" s="134"/>
      <c r="S19" s="42">
        <f t="shared" si="6"/>
        <v>1.2016642192853647E-2</v>
      </c>
      <c r="T19" s="43">
        <f t="shared" si="26"/>
        <v>0</v>
      </c>
      <c r="U19" s="43">
        <f t="shared" si="7"/>
        <v>491</v>
      </c>
      <c r="V19" s="43" t="str">
        <f>IF(Q19&lt;&gt;"", IF(RANK(U19, U$5:U$62)+COUNTIF(U$19:U19, U19) -1&lt;=(V$65-T$63), RANK(U19, U$5:U$62)+COUNTIF(U$19:U19, U19) -1, ""), "")</f>
        <v/>
      </c>
      <c r="W19" s="138" t="str">
        <f t="shared" si="8"/>
        <v/>
      </c>
      <c r="X19" s="143">
        <v>1725</v>
      </c>
      <c r="Y19" s="134"/>
      <c r="Z19" s="42">
        <f t="shared" si="9"/>
        <v>4.29553264604811E-2</v>
      </c>
      <c r="AA19" s="43">
        <f t="shared" si="27"/>
        <v>0</v>
      </c>
      <c r="AB19" s="43">
        <f t="shared" si="10"/>
        <v>1725</v>
      </c>
      <c r="AC19" s="43" t="str">
        <f>IF(X19&lt;&gt;"", IF(RANK(AB19, AB$5:AB$62)+COUNTIF(AB$19:AB19, AB19) -1&lt;=(AC$65-AA$63), RANK(AB19, AB$5:AB$62)+COUNTIF(AB$19:AB19, AB19) -1, ""), "")</f>
        <v/>
      </c>
      <c r="AD19" s="138" t="str">
        <f t="shared" si="11"/>
        <v/>
      </c>
      <c r="AE19" s="149" t="str">
        <f t="shared" si="12"/>
        <v/>
      </c>
      <c r="AF19" s="50">
        <f t="shared" si="13"/>
        <v>2787</v>
      </c>
      <c r="AG19" s="51"/>
      <c r="AH19" s="84" t="str">
        <f t="shared" si="14"/>
        <v/>
      </c>
      <c r="AI19" s="86" t="str">
        <f t="shared" si="15"/>
        <v/>
      </c>
      <c r="AJ19" s="86"/>
      <c r="AK19" s="83" t="str">
        <f t="shared" si="16"/>
        <v/>
      </c>
      <c r="AL19" s="86" t="str">
        <f t="shared" si="17"/>
        <v/>
      </c>
      <c r="AM19" s="86" t="str">
        <f t="shared" si="18"/>
        <v/>
      </c>
      <c r="AN19" s="84" t="str">
        <f>IF(AH19&lt;&gt;"", IF(RANK(AM19, AM$5:AM$62)+COUNTIF(AM$19:AM19, AM19) -1&lt;=(B$68-AI$63-AL$63), RANK(AM19, AM$5:AM$62)+COUNTIF(AM$19:AM19, AM19) -1, ""), "")</f>
        <v/>
      </c>
      <c r="AO19" s="93" t="str">
        <f t="shared" si="19"/>
        <v/>
      </c>
      <c r="AP19" s="103" t="str">
        <f t="shared" si="20"/>
        <v/>
      </c>
      <c r="AR19" s="144">
        <f>IF(AF19&lt;&gt; "", AF19/AF63, "")</f>
        <v>1.9694498542875637E-3</v>
      </c>
      <c r="AS19" s="62" t="str">
        <f t="shared" si="21"/>
        <v/>
      </c>
      <c r="AT19" s="70">
        <f t="shared" si="22"/>
        <v>-1.9694498542875598E-3</v>
      </c>
      <c r="AV19" s="97" t="str">
        <f t="shared" si="23"/>
        <v/>
      </c>
      <c r="AW19" s="62" t="str">
        <f t="shared" si="28"/>
        <v/>
      </c>
      <c r="AX19" s="62" t="str">
        <f t="shared" si="29"/>
        <v/>
      </c>
      <c r="AY19" s="145" t="str">
        <f t="shared" si="30"/>
        <v/>
      </c>
    </row>
    <row r="20" spans="1:51" ht="15" customHeight="1" x14ac:dyDescent="0.2">
      <c r="A20" s="47" t="s">
        <v>232</v>
      </c>
      <c r="B20" s="48" t="s">
        <v>290</v>
      </c>
      <c r="C20" s="49"/>
      <c r="D20" s="134"/>
      <c r="E20" s="42" t="str">
        <f t="shared" si="0"/>
        <v/>
      </c>
      <c r="F20" s="43" t="str">
        <f t="shared" si="24"/>
        <v/>
      </c>
      <c r="G20" s="43" t="str">
        <f t="shared" si="1"/>
        <v/>
      </c>
      <c r="H20" s="43" t="str">
        <f>IF(C20&lt;&gt;"", IF(RANK(G20, G$5:G$62)+COUNTIF(G$20:G20, G20) -1&lt;=(H$65-F$63), RANK(G20, G$5:G$62)+COUNTIF(G$20:G20, G20) -1, ""), "")</f>
        <v/>
      </c>
      <c r="I20" s="138" t="str">
        <f t="shared" si="2"/>
        <v/>
      </c>
      <c r="J20" s="142"/>
      <c r="K20" s="134"/>
      <c r="L20" s="42" t="str">
        <f t="shared" si="3"/>
        <v/>
      </c>
      <c r="M20" s="43" t="str">
        <f t="shared" si="25"/>
        <v/>
      </c>
      <c r="N20" s="43" t="str">
        <f t="shared" si="4"/>
        <v/>
      </c>
      <c r="O20" s="43" t="str">
        <f>IF(J20&lt;&gt;"", IF(RANK(N20, N$5:N$62)+COUNTIF(N$20:N20, N20) -1&lt;=(O$65-M$63), RANK(N20, N$5:N$62)+COUNTIF(N$20:N20, N20) -1, ""), "")</f>
        <v/>
      </c>
      <c r="P20" s="138" t="str">
        <f t="shared" si="5"/>
        <v/>
      </c>
      <c r="Q20" s="142"/>
      <c r="R20" s="134"/>
      <c r="S20" s="42" t="str">
        <f t="shared" si="6"/>
        <v/>
      </c>
      <c r="T20" s="43" t="str">
        <f t="shared" si="26"/>
        <v/>
      </c>
      <c r="U20" s="43" t="str">
        <f t="shared" si="7"/>
        <v/>
      </c>
      <c r="V20" s="43" t="str">
        <f>IF(Q20&lt;&gt;"", IF(RANK(U20, U$5:U$62)+COUNTIF(U$20:U20, U20) -1&lt;=(V$65-T$63), RANK(U20, U$5:U$62)+COUNTIF(U$20:U20, U20) -1, ""), "")</f>
        <v/>
      </c>
      <c r="W20" s="138" t="str">
        <f t="shared" si="8"/>
        <v/>
      </c>
      <c r="X20" s="142"/>
      <c r="Y20" s="134"/>
      <c r="Z20" s="42" t="str">
        <f t="shared" si="9"/>
        <v/>
      </c>
      <c r="AA20" s="43" t="str">
        <f t="shared" si="27"/>
        <v/>
      </c>
      <c r="AB20" s="43" t="str">
        <f t="shared" si="10"/>
        <v/>
      </c>
      <c r="AC20" s="43" t="str">
        <f>IF(X20&lt;&gt;"", IF(RANK(AB20, AB$5:AB$62)+COUNTIF(AB$20:AB20, AB20) -1&lt;=(AC$65-AA$63), RANK(AB20, AB$5:AB$62)+COUNTIF(AB$20:AB20, AB20) -1, ""), "")</f>
        <v/>
      </c>
      <c r="AD20" s="138" t="str">
        <f t="shared" si="11"/>
        <v/>
      </c>
      <c r="AE20" s="149" t="str">
        <f t="shared" si="12"/>
        <v/>
      </c>
      <c r="AF20" s="50" t="str">
        <f t="shared" si="13"/>
        <v/>
      </c>
      <c r="AG20" s="51"/>
      <c r="AH20" s="84" t="str">
        <f t="shared" si="14"/>
        <v/>
      </c>
      <c r="AI20" s="86" t="str">
        <f t="shared" si="15"/>
        <v/>
      </c>
      <c r="AJ20" s="86"/>
      <c r="AK20" s="83" t="str">
        <f t="shared" si="16"/>
        <v/>
      </c>
      <c r="AL20" s="86" t="str">
        <f t="shared" si="17"/>
        <v/>
      </c>
      <c r="AM20" s="86" t="str">
        <f t="shared" si="18"/>
        <v/>
      </c>
      <c r="AN20" s="84" t="str">
        <f>IF(AH20&lt;&gt;"", IF(RANK(AM20, AM$5:AM$62)+COUNTIF(AM$20:AM20, AM20) -1&lt;=(B$68-AI$63-AL$63), RANK(AM20, AM$5:AM$62)+COUNTIF(AM$20:AM20, AM20) -1, ""), "")</f>
        <v/>
      </c>
      <c r="AO20" s="93" t="str">
        <f t="shared" si="19"/>
        <v/>
      </c>
      <c r="AP20" s="103" t="str">
        <f t="shared" si="20"/>
        <v/>
      </c>
      <c r="AR20" s="144" t="str">
        <f>IF(AF20&lt;&gt; "", AF20/AF63, "")</f>
        <v/>
      </c>
      <c r="AS20" s="62" t="str">
        <f t="shared" si="21"/>
        <v/>
      </c>
      <c r="AT20" s="70" t="str">
        <f t="shared" si="22"/>
        <v/>
      </c>
      <c r="AV20" s="97" t="str">
        <f t="shared" si="23"/>
        <v/>
      </c>
      <c r="AW20" s="62" t="str">
        <f t="shared" si="28"/>
        <v/>
      </c>
      <c r="AX20" s="62" t="str">
        <f t="shared" si="29"/>
        <v/>
      </c>
      <c r="AY20" s="145" t="str">
        <f t="shared" si="30"/>
        <v/>
      </c>
    </row>
    <row r="21" spans="1:51" ht="15" customHeight="1" x14ac:dyDescent="0.2">
      <c r="A21" s="47" t="s">
        <v>233</v>
      </c>
      <c r="B21" s="48" t="s">
        <v>291</v>
      </c>
      <c r="C21" s="141">
        <v>699</v>
      </c>
      <c r="D21" s="134"/>
      <c r="E21" s="42">
        <f t="shared" si="0"/>
        <v>1.8377326743085499E-2</v>
      </c>
      <c r="F21" s="43">
        <f t="shared" si="24"/>
        <v>0</v>
      </c>
      <c r="G21" s="43">
        <f t="shared" si="1"/>
        <v>699</v>
      </c>
      <c r="H21" s="43" t="str">
        <f>IF(C21&lt;&gt;"", IF(RANK(G21, G$5:G$62)+COUNTIF(G$21:G21, G21) -1&lt;=(H$65-F$63), RANK(G21, G$5:G$62)+COUNTIF(G$21:G21, G21) -1, ""), "")</f>
        <v/>
      </c>
      <c r="I21" s="138" t="str">
        <f t="shared" si="2"/>
        <v/>
      </c>
      <c r="J21" s="143">
        <v>272</v>
      </c>
      <c r="K21" s="134"/>
      <c r="L21" s="42">
        <f t="shared" si="3"/>
        <v>7.1234024722396814E-3</v>
      </c>
      <c r="M21" s="43">
        <f t="shared" si="25"/>
        <v>0</v>
      </c>
      <c r="N21" s="43">
        <f t="shared" si="4"/>
        <v>272</v>
      </c>
      <c r="O21" s="43" t="str">
        <f>IF(J21&lt;&gt;"", IF(RANK(N21, N$5:N$62)+COUNTIF(N$21:N21, N21) -1&lt;=(O$65-M$63), RANK(N21, N$5:N$62)+COUNTIF(N$21:N21, N21) -1, ""), "")</f>
        <v/>
      </c>
      <c r="P21" s="138" t="str">
        <f t="shared" si="5"/>
        <v/>
      </c>
      <c r="Q21" s="143">
        <v>147</v>
      </c>
      <c r="R21" s="134"/>
      <c r="S21" s="42">
        <f t="shared" si="6"/>
        <v>3.5976505139500735E-3</v>
      </c>
      <c r="T21" s="43">
        <f t="shared" si="26"/>
        <v>0</v>
      </c>
      <c r="U21" s="43">
        <f t="shared" si="7"/>
        <v>147</v>
      </c>
      <c r="V21" s="43" t="str">
        <f>IF(Q21&lt;&gt;"", IF(RANK(U21, U$5:U$62)+COUNTIF(U$21:U21, U21) -1&lt;=(V$65-T$63), RANK(U21, U$5:U$62)+COUNTIF(U$21:U21, U21) -1, ""), "")</f>
        <v/>
      </c>
      <c r="W21" s="138" t="str">
        <f t="shared" si="8"/>
        <v/>
      </c>
      <c r="X21" s="143">
        <v>88</v>
      </c>
      <c r="Y21" s="134"/>
      <c r="Z21" s="42">
        <f t="shared" si="9"/>
        <v>2.1913441904477314E-3</v>
      </c>
      <c r="AA21" s="43">
        <f t="shared" si="27"/>
        <v>0</v>
      </c>
      <c r="AB21" s="43">
        <f t="shared" si="10"/>
        <v>88</v>
      </c>
      <c r="AC21" s="43" t="str">
        <f>IF(X21&lt;&gt;"", IF(RANK(AB21, AB$5:AB$62)+COUNTIF(AB$21:AB21, AB21) -1&lt;=(AC$65-AA$63), RANK(AB21, AB$5:AB$62)+COUNTIF(AB$21:AB21, AB21) -1, ""), "")</f>
        <v/>
      </c>
      <c r="AD21" s="138" t="str">
        <f t="shared" si="11"/>
        <v/>
      </c>
      <c r="AE21" s="149" t="str">
        <f t="shared" si="12"/>
        <v/>
      </c>
      <c r="AF21" s="50">
        <f t="shared" si="13"/>
        <v>1206</v>
      </c>
      <c r="AG21" s="51"/>
      <c r="AH21" s="84" t="str">
        <f t="shared" si="14"/>
        <v/>
      </c>
      <c r="AI21" s="86" t="str">
        <f t="shared" si="15"/>
        <v/>
      </c>
      <c r="AJ21" s="86"/>
      <c r="AK21" s="83" t="str">
        <f t="shared" si="16"/>
        <v/>
      </c>
      <c r="AL21" s="86" t="str">
        <f t="shared" si="17"/>
        <v/>
      </c>
      <c r="AM21" s="86" t="str">
        <f t="shared" si="18"/>
        <v/>
      </c>
      <c r="AN21" s="84" t="str">
        <f>IF(AH21&lt;&gt;"", IF(RANK(AM21, AM$5:AM$62)+COUNTIF(AM$21:AM21, AM21) -1&lt;=(B$68-AI$63-AL$63), RANK(AM21, AM$5:AM$62)+COUNTIF(AM$21:AM21, AM21) -1, ""), "")</f>
        <v/>
      </c>
      <c r="AO21" s="93" t="str">
        <f t="shared" si="19"/>
        <v/>
      </c>
      <c r="AP21" s="103" t="str">
        <f t="shared" si="20"/>
        <v/>
      </c>
      <c r="AR21" s="144">
        <f>IF(AF21&lt;&gt; "", AF21/AF63, "")</f>
        <v>8.5222695524607168E-4</v>
      </c>
      <c r="AS21" s="62" t="str">
        <f t="shared" si="21"/>
        <v/>
      </c>
      <c r="AT21" s="70">
        <f t="shared" si="22"/>
        <v>-8.52226955246072E-4</v>
      </c>
      <c r="AV21" s="97" t="str">
        <f t="shared" si="23"/>
        <v/>
      </c>
      <c r="AW21" s="62" t="str">
        <f t="shared" si="28"/>
        <v/>
      </c>
      <c r="AX21" s="62" t="str">
        <f t="shared" si="29"/>
        <v/>
      </c>
      <c r="AY21" s="145" t="str">
        <f t="shared" si="30"/>
        <v/>
      </c>
    </row>
    <row r="22" spans="1:51" ht="15" customHeight="1" x14ac:dyDescent="0.2">
      <c r="A22" s="47" t="s">
        <v>234</v>
      </c>
      <c r="B22" s="48" t="s">
        <v>292</v>
      </c>
      <c r="C22" s="141">
        <v>75</v>
      </c>
      <c r="D22" s="134"/>
      <c r="E22" s="42">
        <f t="shared" si="0"/>
        <v>1.9718161741508044E-3</v>
      </c>
      <c r="F22" s="43">
        <f t="shared" si="24"/>
        <v>0</v>
      </c>
      <c r="G22" s="43">
        <f t="shared" si="1"/>
        <v>75</v>
      </c>
      <c r="H22" s="43" t="str">
        <f>IF(C22&lt;&gt;"", IF(RANK(G22, G$5:G$62)+COUNTIF(G$22:G22, G22) -1&lt;=(H$65-F$63), RANK(G22, G$5:G$62)+COUNTIF(G$22:G22, G22) -1, ""), "")</f>
        <v/>
      </c>
      <c r="I22" s="138" t="str">
        <f t="shared" si="2"/>
        <v/>
      </c>
      <c r="J22" s="143">
        <v>52</v>
      </c>
      <c r="K22" s="134"/>
      <c r="L22" s="42">
        <f t="shared" si="3"/>
        <v>1.3618269432222922E-3</v>
      </c>
      <c r="M22" s="43">
        <f t="shared" si="25"/>
        <v>0</v>
      </c>
      <c r="N22" s="43">
        <f t="shared" si="4"/>
        <v>52</v>
      </c>
      <c r="O22" s="43" t="str">
        <f>IF(J22&lt;&gt;"", IF(RANK(N22, N$5:N$62)+COUNTIF(N$22:N22, N22) -1&lt;=(O$65-M$63), RANK(N22, N$5:N$62)+COUNTIF(N$22:N22, N22) -1, ""), "")</f>
        <v/>
      </c>
      <c r="P22" s="138" t="str">
        <f t="shared" si="5"/>
        <v/>
      </c>
      <c r="Q22" s="143">
        <v>35</v>
      </c>
      <c r="R22" s="134"/>
      <c r="S22" s="42">
        <f t="shared" si="6"/>
        <v>8.565834557023984E-4</v>
      </c>
      <c r="T22" s="43">
        <f t="shared" si="26"/>
        <v>0</v>
      </c>
      <c r="U22" s="43">
        <f t="shared" si="7"/>
        <v>35</v>
      </c>
      <c r="V22" s="43" t="str">
        <f>IF(Q22&lt;&gt;"", IF(RANK(U22, U$5:U$62)+COUNTIF(U$22:U22, U22) -1&lt;=(V$65-T$63), RANK(U22, U$5:U$62)+COUNTIF(U$22:U22, U22) -1, ""), "")</f>
        <v/>
      </c>
      <c r="W22" s="138" t="str">
        <f t="shared" si="8"/>
        <v/>
      </c>
      <c r="X22" s="143">
        <v>81</v>
      </c>
      <c r="Y22" s="134"/>
      <c r="Z22" s="42">
        <f t="shared" si="9"/>
        <v>2.0170327207530256E-3</v>
      </c>
      <c r="AA22" s="43">
        <f t="shared" si="27"/>
        <v>0</v>
      </c>
      <c r="AB22" s="43">
        <f t="shared" si="10"/>
        <v>81</v>
      </c>
      <c r="AC22" s="43" t="str">
        <f>IF(X22&lt;&gt;"", IF(RANK(AB22, AB$5:AB$62)+COUNTIF(AB$22:AB22, AB22) -1&lt;=(AC$65-AA$63), RANK(AB22, AB$5:AB$62)+COUNTIF(AB$22:AB22, AB22) -1, ""), "")</f>
        <v/>
      </c>
      <c r="AD22" s="138" t="str">
        <f t="shared" si="11"/>
        <v/>
      </c>
      <c r="AE22" s="149" t="str">
        <f t="shared" si="12"/>
        <v/>
      </c>
      <c r="AF22" s="50">
        <f t="shared" si="13"/>
        <v>243</v>
      </c>
      <c r="AG22" s="51"/>
      <c r="AH22" s="84" t="str">
        <f t="shared" si="14"/>
        <v/>
      </c>
      <c r="AI22" s="86" t="str">
        <f t="shared" si="15"/>
        <v/>
      </c>
      <c r="AJ22" s="86"/>
      <c r="AK22" s="83" t="str">
        <f t="shared" si="16"/>
        <v/>
      </c>
      <c r="AL22" s="86" t="str">
        <f t="shared" si="17"/>
        <v/>
      </c>
      <c r="AM22" s="86" t="str">
        <f t="shared" si="18"/>
        <v/>
      </c>
      <c r="AN22" s="84" t="str">
        <f>IF(AH22&lt;&gt;"", IF(RANK(AM22, AM$5:AM$62)+COUNTIF(AM$22:AM22, AM22) -1&lt;=(B$68-AI$63-AL$63), RANK(AM22, AM$5:AM$62)+COUNTIF(AM$22:AM22, AM22) -1, ""), "")</f>
        <v/>
      </c>
      <c r="AO22" s="93" t="str">
        <f t="shared" si="19"/>
        <v/>
      </c>
      <c r="AP22" s="103" t="str">
        <f t="shared" si="20"/>
        <v/>
      </c>
      <c r="AR22" s="144">
        <f>IF(AF22&lt;&gt; "", AF22/AF63, "")</f>
        <v>1.7171737157943237E-4</v>
      </c>
      <c r="AS22" s="62" t="str">
        <f t="shared" si="21"/>
        <v/>
      </c>
      <c r="AT22" s="70">
        <f t="shared" si="22"/>
        <v>-1.7171737157943199E-4</v>
      </c>
      <c r="AV22" s="97" t="str">
        <f t="shared" si="23"/>
        <v/>
      </c>
      <c r="AW22" s="62" t="str">
        <f t="shared" si="28"/>
        <v/>
      </c>
      <c r="AX22" s="62" t="str">
        <f t="shared" si="29"/>
        <v/>
      </c>
      <c r="AY22" s="145" t="str">
        <f t="shared" si="30"/>
        <v/>
      </c>
    </row>
    <row r="23" spans="1:51" ht="15" customHeight="1" x14ac:dyDescent="0.2">
      <c r="A23" s="47" t="s">
        <v>235</v>
      </c>
      <c r="B23" s="48" t="s">
        <v>293</v>
      </c>
      <c r="C23" s="141">
        <v>112</v>
      </c>
      <c r="D23" s="134"/>
      <c r="E23" s="42">
        <f t="shared" si="0"/>
        <v>2.9445788200652013E-3</v>
      </c>
      <c r="F23" s="43">
        <f t="shared" si="24"/>
        <v>0</v>
      </c>
      <c r="G23" s="43">
        <f t="shared" si="1"/>
        <v>112</v>
      </c>
      <c r="H23" s="43" t="str">
        <f>IF(C23&lt;&gt;"", IF(RANK(G23, G$5:G$62)+COUNTIF(G$23:G23, G23) -1&lt;=(H$65-F$63), RANK(G23, G$5:G$62)+COUNTIF(G$23:G23, G23) -1, ""), "")</f>
        <v/>
      </c>
      <c r="I23" s="138" t="str">
        <f t="shared" si="2"/>
        <v/>
      </c>
      <c r="J23" s="143">
        <v>292</v>
      </c>
      <c r="K23" s="134"/>
      <c r="L23" s="42">
        <f t="shared" si="3"/>
        <v>7.647182065786717E-3</v>
      </c>
      <c r="M23" s="43">
        <f t="shared" si="25"/>
        <v>0</v>
      </c>
      <c r="N23" s="43">
        <f t="shared" si="4"/>
        <v>292</v>
      </c>
      <c r="O23" s="43" t="str">
        <f>IF(J23&lt;&gt;"", IF(RANK(N23, N$5:N$62)+COUNTIF(N$23:N23, N23) -1&lt;=(O$65-M$63), RANK(N23, N$5:N$62)+COUNTIF(N$23:N23, N23) -1, ""), "")</f>
        <v/>
      </c>
      <c r="P23" s="138" t="str">
        <f t="shared" si="5"/>
        <v/>
      </c>
      <c r="Q23" s="143">
        <v>138</v>
      </c>
      <c r="R23" s="134"/>
      <c r="S23" s="42">
        <f t="shared" si="6"/>
        <v>3.3773861967694566E-3</v>
      </c>
      <c r="T23" s="43">
        <f t="shared" si="26"/>
        <v>0</v>
      </c>
      <c r="U23" s="43">
        <f t="shared" si="7"/>
        <v>138</v>
      </c>
      <c r="V23" s="43" t="str">
        <f>IF(Q23&lt;&gt;"", IF(RANK(U23, U$5:U$62)+COUNTIF(U$23:U23, U23) -1&lt;=(V$65-T$63), RANK(U23, U$5:U$62)+COUNTIF(U$23:U23, U23) -1, ""), "")</f>
        <v/>
      </c>
      <c r="W23" s="138" t="str">
        <f t="shared" si="8"/>
        <v/>
      </c>
      <c r="X23" s="143">
        <v>144</v>
      </c>
      <c r="Y23" s="134"/>
      <c r="Z23" s="42">
        <f t="shared" si="9"/>
        <v>3.5858359480053789E-3</v>
      </c>
      <c r="AA23" s="43">
        <f t="shared" si="27"/>
        <v>0</v>
      </c>
      <c r="AB23" s="43">
        <f t="shared" si="10"/>
        <v>144</v>
      </c>
      <c r="AC23" s="43" t="str">
        <f>IF(X23&lt;&gt;"", IF(RANK(AB23, AB$5:AB$62)+COUNTIF(AB$23:AB23, AB23) -1&lt;=(AC$65-AA$63), RANK(AB23, AB$5:AB$62)+COUNTIF(AB$23:AB23, AB23) -1, ""), "")</f>
        <v/>
      </c>
      <c r="AD23" s="138" t="str">
        <f t="shared" si="11"/>
        <v/>
      </c>
      <c r="AE23" s="149" t="str">
        <f t="shared" si="12"/>
        <v/>
      </c>
      <c r="AF23" s="50">
        <f t="shared" si="13"/>
        <v>686</v>
      </c>
      <c r="AG23" s="51"/>
      <c r="AH23" s="84" t="str">
        <f t="shared" si="14"/>
        <v/>
      </c>
      <c r="AI23" s="86" t="str">
        <f t="shared" si="15"/>
        <v/>
      </c>
      <c r="AJ23" s="86"/>
      <c r="AK23" s="83" t="str">
        <f t="shared" si="16"/>
        <v/>
      </c>
      <c r="AL23" s="86" t="str">
        <f t="shared" si="17"/>
        <v/>
      </c>
      <c r="AM23" s="86" t="str">
        <f t="shared" si="18"/>
        <v/>
      </c>
      <c r="AN23" s="84" t="str">
        <f>IF(AH23&lt;&gt;"", IF(RANK(AM23, AM$5:AM$62)+COUNTIF(AM$23:AM23, AM23) -1&lt;=(B$68-AI$63-AL$63), RANK(AM23, AM$5:AM$62)+COUNTIF(AM$23:AM23, AM23) -1, ""), "")</f>
        <v/>
      </c>
      <c r="AO23" s="93" t="str">
        <f t="shared" si="19"/>
        <v/>
      </c>
      <c r="AP23" s="103" t="str">
        <f t="shared" si="20"/>
        <v/>
      </c>
      <c r="AR23" s="144">
        <f>IF(AF23&lt;&gt; "", AF23/AF63, "")</f>
        <v>4.8476591318308889E-4</v>
      </c>
      <c r="AS23" s="62" t="str">
        <f t="shared" si="21"/>
        <v/>
      </c>
      <c r="AT23" s="70">
        <f t="shared" si="22"/>
        <v>-4.84765913183089E-4</v>
      </c>
      <c r="AV23" s="97" t="str">
        <f t="shared" si="23"/>
        <v/>
      </c>
      <c r="AW23" s="62" t="str">
        <f t="shared" si="28"/>
        <v/>
      </c>
      <c r="AX23" s="62" t="str">
        <f t="shared" si="29"/>
        <v/>
      </c>
      <c r="AY23" s="145" t="str">
        <f t="shared" si="30"/>
        <v/>
      </c>
    </row>
    <row r="24" spans="1:51" ht="15" customHeight="1" x14ac:dyDescent="0.2">
      <c r="A24" s="47" t="s">
        <v>236</v>
      </c>
      <c r="B24" s="48" t="s">
        <v>294</v>
      </c>
      <c r="C24" s="141">
        <v>337</v>
      </c>
      <c r="D24" s="134"/>
      <c r="E24" s="42">
        <f t="shared" si="0"/>
        <v>8.8600273425176145E-3</v>
      </c>
      <c r="F24" s="43">
        <f t="shared" si="24"/>
        <v>0</v>
      </c>
      <c r="G24" s="43">
        <f t="shared" si="1"/>
        <v>337</v>
      </c>
      <c r="H24" s="43" t="str">
        <f>IF(C24&lt;&gt;"", IF(RANK(G24, G$5:G$62)+COUNTIF(G$24:G24, G24) -1&lt;=(H$65-F$63), RANK(G24, G$5:G$62)+COUNTIF(G$24:G24, G24) -1, ""), "")</f>
        <v/>
      </c>
      <c r="I24" s="138" t="str">
        <f t="shared" si="2"/>
        <v/>
      </c>
      <c r="J24" s="143">
        <v>218</v>
      </c>
      <c r="K24" s="134"/>
      <c r="L24" s="42">
        <f t="shared" si="3"/>
        <v>5.709197569662686E-3</v>
      </c>
      <c r="M24" s="43">
        <f t="shared" si="25"/>
        <v>0</v>
      </c>
      <c r="N24" s="43">
        <f t="shared" si="4"/>
        <v>218</v>
      </c>
      <c r="O24" s="43" t="str">
        <f>IF(J24&lt;&gt;"", IF(RANK(N24, N$5:N$62)+COUNTIF(N$24:N24, N24) -1&lt;=(O$65-M$63), RANK(N24, N$5:N$62)+COUNTIF(N$24:N24, N24) -1, ""), "")</f>
        <v/>
      </c>
      <c r="P24" s="138" t="str">
        <f t="shared" si="5"/>
        <v/>
      </c>
      <c r="Q24" s="143">
        <v>168</v>
      </c>
      <c r="R24" s="134"/>
      <c r="S24" s="42">
        <f t="shared" si="6"/>
        <v>4.1116005873715125E-3</v>
      </c>
      <c r="T24" s="43">
        <f t="shared" si="26"/>
        <v>0</v>
      </c>
      <c r="U24" s="43">
        <f t="shared" si="7"/>
        <v>168</v>
      </c>
      <c r="V24" s="43" t="str">
        <f>IF(Q24&lt;&gt;"", IF(RANK(U24, U$5:U$62)+COUNTIF(U$24:U24, U24) -1&lt;=(V$65-T$63), RANK(U24, U$5:U$62)+COUNTIF(U$24:U24, U24) -1, ""), "")</f>
        <v/>
      </c>
      <c r="W24" s="138" t="str">
        <f t="shared" si="8"/>
        <v/>
      </c>
      <c r="X24" s="143">
        <v>196</v>
      </c>
      <c r="Y24" s="134"/>
      <c r="Z24" s="42">
        <f t="shared" si="9"/>
        <v>4.8807211514517654E-3</v>
      </c>
      <c r="AA24" s="43">
        <f t="shared" si="27"/>
        <v>0</v>
      </c>
      <c r="AB24" s="43">
        <f t="shared" si="10"/>
        <v>196</v>
      </c>
      <c r="AC24" s="43" t="str">
        <f>IF(X24&lt;&gt;"", IF(RANK(AB24, AB$5:AB$62)+COUNTIF(AB$24:AB24, AB24) -1&lt;=(AC$65-AA$63), RANK(AB24, AB$5:AB$62)+COUNTIF(AB$24:AB24, AB24) -1, ""), "")</f>
        <v/>
      </c>
      <c r="AD24" s="138" t="str">
        <f t="shared" si="11"/>
        <v/>
      </c>
      <c r="AE24" s="149" t="str">
        <f t="shared" si="12"/>
        <v/>
      </c>
      <c r="AF24" s="50">
        <f t="shared" si="13"/>
        <v>919</v>
      </c>
      <c r="AG24" s="51"/>
      <c r="AH24" s="84" t="str">
        <f t="shared" si="14"/>
        <v/>
      </c>
      <c r="AI24" s="86" t="str">
        <f t="shared" si="15"/>
        <v/>
      </c>
      <c r="AJ24" s="86"/>
      <c r="AK24" s="83" t="str">
        <f t="shared" si="16"/>
        <v/>
      </c>
      <c r="AL24" s="86" t="str">
        <f t="shared" si="17"/>
        <v/>
      </c>
      <c r="AM24" s="86" t="str">
        <f t="shared" si="18"/>
        <v/>
      </c>
      <c r="AN24" s="84" t="str">
        <f>IF(AH24&lt;&gt;"", IF(RANK(AM24, AM$5:AM$62)+COUNTIF(AM$24:AM24, AM24) -1&lt;=(B$68-AI$63-AL$63), RANK(AM24, AM$5:AM$62)+COUNTIF(AM$24:AM24, AM24) -1, ""), "")</f>
        <v/>
      </c>
      <c r="AO24" s="93" t="str">
        <f t="shared" si="19"/>
        <v/>
      </c>
      <c r="AP24" s="103" t="str">
        <f t="shared" si="20"/>
        <v/>
      </c>
      <c r="AR24" s="144">
        <f>IF(AF24&lt;&gt; "", AF24/AF63, "")</f>
        <v>6.4941672626130998E-4</v>
      </c>
      <c r="AS24" s="62" t="str">
        <f t="shared" si="21"/>
        <v/>
      </c>
      <c r="AT24" s="70">
        <f t="shared" si="22"/>
        <v>-6.4941672626130998E-4</v>
      </c>
      <c r="AV24" s="97" t="str">
        <f t="shared" si="23"/>
        <v/>
      </c>
      <c r="AW24" s="62" t="str">
        <f t="shared" si="28"/>
        <v/>
      </c>
      <c r="AX24" s="62" t="str">
        <f t="shared" si="29"/>
        <v/>
      </c>
      <c r="AY24" s="145" t="str">
        <f t="shared" si="30"/>
        <v/>
      </c>
    </row>
    <row r="25" spans="1:51" ht="15" customHeight="1" x14ac:dyDescent="0.2">
      <c r="A25" s="47" t="s">
        <v>237</v>
      </c>
      <c r="B25" s="48" t="s">
        <v>295</v>
      </c>
      <c r="C25" s="49"/>
      <c r="D25" s="134"/>
      <c r="E25" s="42" t="str">
        <f t="shared" si="0"/>
        <v/>
      </c>
      <c r="F25" s="43" t="str">
        <f t="shared" si="24"/>
        <v/>
      </c>
      <c r="G25" s="43" t="str">
        <f t="shared" si="1"/>
        <v/>
      </c>
      <c r="H25" s="43" t="str">
        <f>IF(C25&lt;&gt;"", IF(RANK(G25, G$5:G$62)+COUNTIF(G$25:G25, G25) -1&lt;=(H$65-F$63), RANK(G25, G$5:G$62)+COUNTIF(G$25:G25, G25) -1, ""), "")</f>
        <v/>
      </c>
      <c r="I25" s="138" t="str">
        <f t="shared" si="2"/>
        <v/>
      </c>
      <c r="J25" s="142"/>
      <c r="K25" s="134"/>
      <c r="L25" s="42" t="str">
        <f t="shared" si="3"/>
        <v/>
      </c>
      <c r="M25" s="43" t="str">
        <f t="shared" si="25"/>
        <v/>
      </c>
      <c r="N25" s="43" t="str">
        <f t="shared" si="4"/>
        <v/>
      </c>
      <c r="O25" s="43" t="str">
        <f>IF(J25&lt;&gt;"", IF(RANK(N25, N$5:N$62)+COUNTIF(N$25:N25, N25) -1&lt;=(O$65-M$63), RANK(N25, N$5:N$62)+COUNTIF(N$25:N25, N25) -1, ""), "")</f>
        <v/>
      </c>
      <c r="P25" s="138" t="str">
        <f t="shared" si="5"/>
        <v/>
      </c>
      <c r="Q25" s="142"/>
      <c r="R25" s="134"/>
      <c r="S25" s="42" t="str">
        <f t="shared" si="6"/>
        <v/>
      </c>
      <c r="T25" s="43" t="str">
        <f t="shared" si="26"/>
        <v/>
      </c>
      <c r="U25" s="43" t="str">
        <f t="shared" si="7"/>
        <v/>
      </c>
      <c r="V25" s="43" t="str">
        <f>IF(Q25&lt;&gt;"", IF(RANK(U25, U$5:U$62)+COUNTIF(U$25:U25, U25) -1&lt;=(V$65-T$63), RANK(U25, U$5:U$62)+COUNTIF(U$25:U25, U25) -1, ""), "")</f>
        <v/>
      </c>
      <c r="W25" s="138" t="str">
        <f t="shared" si="8"/>
        <v/>
      </c>
      <c r="X25" s="142"/>
      <c r="Y25" s="134"/>
      <c r="Z25" s="42" t="str">
        <f t="shared" si="9"/>
        <v/>
      </c>
      <c r="AA25" s="43" t="str">
        <f t="shared" si="27"/>
        <v/>
      </c>
      <c r="AB25" s="43" t="str">
        <f t="shared" si="10"/>
        <v/>
      </c>
      <c r="AC25" s="43" t="str">
        <f>IF(X25&lt;&gt;"", IF(RANK(AB25, AB$5:AB$62)+COUNTIF(AB$25:AB25, AB25) -1&lt;=(AC$65-AA$63), RANK(AB25, AB$5:AB$62)+COUNTIF(AB$25:AB25, AB25) -1, ""), "")</f>
        <v/>
      </c>
      <c r="AD25" s="138" t="str">
        <f t="shared" si="11"/>
        <v/>
      </c>
      <c r="AE25" s="149" t="str">
        <f t="shared" si="12"/>
        <v/>
      </c>
      <c r="AF25" s="50" t="str">
        <f t="shared" si="13"/>
        <v/>
      </c>
      <c r="AG25" s="51"/>
      <c r="AH25" s="84" t="str">
        <f t="shared" si="14"/>
        <v/>
      </c>
      <c r="AI25" s="86" t="str">
        <f t="shared" si="15"/>
        <v/>
      </c>
      <c r="AJ25" s="86"/>
      <c r="AK25" s="83" t="str">
        <f t="shared" si="16"/>
        <v/>
      </c>
      <c r="AL25" s="86" t="str">
        <f t="shared" si="17"/>
        <v/>
      </c>
      <c r="AM25" s="86" t="str">
        <f t="shared" si="18"/>
        <v/>
      </c>
      <c r="AN25" s="84" t="str">
        <f>IF(AH25&lt;&gt;"", IF(RANK(AM25, AM$5:AM$62)+COUNTIF(AM$25:AM25, AM25) -1&lt;=(B$68-AI$63-AL$63), RANK(AM25, AM$5:AM$62)+COUNTIF(AM$25:AM25, AM25) -1, ""), "")</f>
        <v/>
      </c>
      <c r="AO25" s="93" t="str">
        <f t="shared" si="19"/>
        <v/>
      </c>
      <c r="AP25" s="103" t="str">
        <f t="shared" si="20"/>
        <v/>
      </c>
      <c r="AR25" s="144" t="str">
        <f>IF(AF25&lt;&gt; "", AF25/AF63, "")</f>
        <v/>
      </c>
      <c r="AS25" s="62" t="str">
        <f t="shared" si="21"/>
        <v/>
      </c>
      <c r="AT25" s="70" t="str">
        <f t="shared" si="22"/>
        <v/>
      </c>
      <c r="AV25" s="97" t="str">
        <f t="shared" si="23"/>
        <v/>
      </c>
      <c r="AW25" s="62" t="str">
        <f t="shared" si="28"/>
        <v/>
      </c>
      <c r="AX25" s="62" t="str">
        <f t="shared" si="29"/>
        <v/>
      </c>
      <c r="AY25" s="145" t="str">
        <f t="shared" si="30"/>
        <v/>
      </c>
    </row>
    <row r="26" spans="1:51" ht="15" customHeight="1" x14ac:dyDescent="0.2">
      <c r="A26" s="47" t="s">
        <v>238</v>
      </c>
      <c r="B26" s="48" t="s">
        <v>296</v>
      </c>
      <c r="C26" s="141">
        <v>828</v>
      </c>
      <c r="D26" s="134"/>
      <c r="E26" s="42">
        <f t="shared" si="0"/>
        <v>2.176885056262488E-2</v>
      </c>
      <c r="F26" s="43">
        <f t="shared" si="24"/>
        <v>0</v>
      </c>
      <c r="G26" s="43">
        <f t="shared" si="1"/>
        <v>828</v>
      </c>
      <c r="H26" s="43" t="str">
        <f>IF(C26&lt;&gt;"", IF(RANK(G26, G$5:G$62)+COUNTIF(G$26:G26, G26) -1&lt;=(H$65-F$63), RANK(G26, G$5:G$62)+COUNTIF(G$26:G26, G26) -1, ""), "")</f>
        <v/>
      </c>
      <c r="I26" s="138" t="str">
        <f t="shared" si="2"/>
        <v/>
      </c>
      <c r="J26" s="143">
        <v>1051</v>
      </c>
      <c r="K26" s="134"/>
      <c r="L26" s="42">
        <f t="shared" si="3"/>
        <v>2.7524617640896712E-2</v>
      </c>
      <c r="M26" s="43">
        <f t="shared" si="25"/>
        <v>0</v>
      </c>
      <c r="N26" s="43">
        <f t="shared" si="4"/>
        <v>1051</v>
      </c>
      <c r="O26" s="43" t="str">
        <f>IF(J26&lt;&gt;"", IF(RANK(N26, N$5:N$62)+COUNTIF(N$26:N26, N26) -1&lt;=(O$65-M$63), RANK(N26, N$5:N$62)+COUNTIF(N$26:N26, N26) -1, ""), "")</f>
        <v/>
      </c>
      <c r="P26" s="138" t="str">
        <f t="shared" si="5"/>
        <v/>
      </c>
      <c r="Q26" s="143">
        <v>543</v>
      </c>
      <c r="R26" s="134"/>
      <c r="S26" s="42">
        <f t="shared" si="6"/>
        <v>1.328928046989721E-2</v>
      </c>
      <c r="T26" s="43">
        <f t="shared" si="26"/>
        <v>0</v>
      </c>
      <c r="U26" s="43">
        <f t="shared" si="7"/>
        <v>543</v>
      </c>
      <c r="V26" s="43" t="str">
        <f>IF(Q26&lt;&gt;"", IF(RANK(U26, U$5:U$62)+COUNTIF(U$26:U26, U26) -1&lt;=(V$65-T$63), RANK(U26, U$5:U$62)+COUNTIF(U$26:U26, U26) -1, ""), "")</f>
        <v/>
      </c>
      <c r="W26" s="138" t="str">
        <f t="shared" si="8"/>
        <v/>
      </c>
      <c r="X26" s="143">
        <v>510</v>
      </c>
      <c r="Y26" s="134"/>
      <c r="Z26" s="42">
        <f t="shared" si="9"/>
        <v>1.2699835649185717E-2</v>
      </c>
      <c r="AA26" s="43">
        <f t="shared" si="27"/>
        <v>0</v>
      </c>
      <c r="AB26" s="43">
        <f t="shared" si="10"/>
        <v>510</v>
      </c>
      <c r="AC26" s="43" t="str">
        <f>IF(X26&lt;&gt;"", IF(RANK(AB26, AB$5:AB$62)+COUNTIF(AB$26:AB26, AB26) -1&lt;=(AC$65-AA$63), RANK(AB26, AB$5:AB$62)+COUNTIF(AB$26:AB26, AB26) -1, ""), "")</f>
        <v/>
      </c>
      <c r="AD26" s="138" t="str">
        <f t="shared" si="11"/>
        <v/>
      </c>
      <c r="AE26" s="149" t="str">
        <f t="shared" si="12"/>
        <v/>
      </c>
      <c r="AF26" s="50">
        <f t="shared" si="13"/>
        <v>2932</v>
      </c>
      <c r="AG26" s="51"/>
      <c r="AH26" s="84" t="str">
        <f t="shared" si="14"/>
        <v/>
      </c>
      <c r="AI26" s="86" t="str">
        <f t="shared" si="15"/>
        <v/>
      </c>
      <c r="AJ26" s="86"/>
      <c r="AK26" s="83" t="str">
        <f t="shared" si="16"/>
        <v/>
      </c>
      <c r="AL26" s="86" t="str">
        <f t="shared" si="17"/>
        <v/>
      </c>
      <c r="AM26" s="86" t="str">
        <f t="shared" si="18"/>
        <v/>
      </c>
      <c r="AN26" s="84" t="str">
        <f>IF(AH26&lt;&gt;"", IF(RANK(AM26, AM$5:AM$62)+COUNTIF(AM$26:AM26, AM26) -1&lt;=(B$68-AI$63-AL$63), RANK(AM26, AM$5:AM$62)+COUNTIF(AM$26:AM26, AM26) -1, ""), "")</f>
        <v/>
      </c>
      <c r="AO26" s="93" t="str">
        <f t="shared" si="19"/>
        <v/>
      </c>
      <c r="AP26" s="103" t="str">
        <f t="shared" si="20"/>
        <v/>
      </c>
      <c r="AR26" s="144">
        <f>IF(AF26&lt;&gt; "", AF26/AF63, "")</f>
        <v>2.0719149525551261E-3</v>
      </c>
      <c r="AS26" s="62" t="str">
        <f t="shared" si="21"/>
        <v/>
      </c>
      <c r="AT26" s="70">
        <f t="shared" si="22"/>
        <v>-2.07191495255513E-3</v>
      </c>
      <c r="AV26" s="97" t="str">
        <f t="shared" si="23"/>
        <v/>
      </c>
      <c r="AW26" s="62" t="str">
        <f t="shared" si="28"/>
        <v/>
      </c>
      <c r="AX26" s="62" t="str">
        <f t="shared" si="29"/>
        <v/>
      </c>
      <c r="AY26" s="145" t="str">
        <f t="shared" si="30"/>
        <v/>
      </c>
    </row>
    <row r="27" spans="1:51" ht="15" customHeight="1" x14ac:dyDescent="0.2">
      <c r="A27" s="47" t="s">
        <v>239</v>
      </c>
      <c r="B27" s="48" t="s">
        <v>297</v>
      </c>
      <c r="C27" s="141">
        <v>1055</v>
      </c>
      <c r="D27" s="134"/>
      <c r="E27" s="42">
        <f t="shared" si="0"/>
        <v>2.7736880849721316E-2</v>
      </c>
      <c r="F27" s="43">
        <f t="shared" si="24"/>
        <v>0</v>
      </c>
      <c r="G27" s="43">
        <f t="shared" si="1"/>
        <v>1055</v>
      </c>
      <c r="H27" s="43" t="str">
        <f>IF(C27&lt;&gt;"", IF(RANK(G27, G$5:G$62)+COUNTIF(G$27:G27, G27) -1&lt;=(H$65-F$63), RANK(G27, G$5:G$62)+COUNTIF(G$27:G27, G27) -1, ""), "")</f>
        <v/>
      </c>
      <c r="I27" s="138" t="str">
        <f t="shared" si="2"/>
        <v/>
      </c>
      <c r="J27" s="143">
        <v>1680</v>
      </c>
      <c r="K27" s="134"/>
      <c r="L27" s="42">
        <f t="shared" si="3"/>
        <v>4.3997485857950977E-2</v>
      </c>
      <c r="M27" s="43">
        <f t="shared" si="25"/>
        <v>0</v>
      </c>
      <c r="N27" s="43">
        <f t="shared" si="4"/>
        <v>1680</v>
      </c>
      <c r="O27" s="43" t="str">
        <f>IF(J27&lt;&gt;"", IF(RANK(N27, N$5:N$62)+COUNTIF(N$27:N27, N27) -1&lt;=(O$65-M$63), RANK(N27, N$5:N$62)+COUNTIF(N$27:N27, N27) -1, ""), "")</f>
        <v/>
      </c>
      <c r="P27" s="138" t="str">
        <f t="shared" si="5"/>
        <v/>
      </c>
      <c r="Q27" s="143">
        <v>743</v>
      </c>
      <c r="R27" s="134"/>
      <c r="S27" s="42">
        <f t="shared" si="6"/>
        <v>1.8184043073910916E-2</v>
      </c>
      <c r="T27" s="43">
        <f t="shared" si="26"/>
        <v>0</v>
      </c>
      <c r="U27" s="43">
        <f t="shared" si="7"/>
        <v>743</v>
      </c>
      <c r="V27" s="43" t="str">
        <f>IF(Q27&lt;&gt;"", IF(RANK(U27, U$5:U$62)+COUNTIF(U$27:U27, U27) -1&lt;=(V$65-T$63), RANK(U27, U$5:U$62)+COUNTIF(U$27:U27, U27) -1, ""), "")</f>
        <v/>
      </c>
      <c r="W27" s="138" t="str">
        <f t="shared" si="8"/>
        <v/>
      </c>
      <c r="X27" s="143">
        <v>1029</v>
      </c>
      <c r="Y27" s="134"/>
      <c r="Z27" s="42">
        <f t="shared" si="9"/>
        <v>2.562378604512177E-2</v>
      </c>
      <c r="AA27" s="43">
        <f t="shared" si="27"/>
        <v>0</v>
      </c>
      <c r="AB27" s="43">
        <f t="shared" si="10"/>
        <v>1029</v>
      </c>
      <c r="AC27" s="43" t="str">
        <f>IF(X27&lt;&gt;"", IF(RANK(AB27, AB$5:AB$62)+COUNTIF(AB$27:AB27, AB27) -1&lt;=(AC$65-AA$63), RANK(AB27, AB$5:AB$62)+COUNTIF(AB$27:AB27, AB27) -1, ""), "")</f>
        <v/>
      </c>
      <c r="AD27" s="138" t="str">
        <f t="shared" si="11"/>
        <v/>
      </c>
      <c r="AE27" s="149" t="str">
        <f t="shared" si="12"/>
        <v/>
      </c>
      <c r="AF27" s="50">
        <f t="shared" si="13"/>
        <v>4507</v>
      </c>
      <c r="AG27" s="51"/>
      <c r="AH27" s="84" t="str">
        <f t="shared" si="14"/>
        <v/>
      </c>
      <c r="AI27" s="86" t="str">
        <f t="shared" si="15"/>
        <v/>
      </c>
      <c r="AJ27" s="86"/>
      <c r="AK27" s="83" t="str">
        <f t="shared" si="16"/>
        <v/>
      </c>
      <c r="AL27" s="86" t="str">
        <f t="shared" si="17"/>
        <v/>
      </c>
      <c r="AM27" s="86" t="str">
        <f t="shared" si="18"/>
        <v/>
      </c>
      <c r="AN27" s="84" t="str">
        <f>IF(AH27&lt;&gt;"", IF(RANK(AM27, AM$5:AM$62)+COUNTIF(AM$27:AM27, AM27) -1&lt;=(B$68-AI$63-AL$63), RANK(AM27, AM$5:AM$62)+COUNTIF(AM$27:AM27, AM27) -1, ""), "")</f>
        <v/>
      </c>
      <c r="AO27" s="93" t="str">
        <f t="shared" si="19"/>
        <v/>
      </c>
      <c r="AP27" s="103" t="str">
        <f t="shared" si="20"/>
        <v/>
      </c>
      <c r="AR27" s="144">
        <f>IF(AF27&lt;&gt; "", AF27/AF63, "")</f>
        <v>3.1848979164958917E-3</v>
      </c>
      <c r="AS27" s="62" t="str">
        <f t="shared" si="21"/>
        <v/>
      </c>
      <c r="AT27" s="70">
        <f t="shared" si="22"/>
        <v>-3.1848979164958899E-3</v>
      </c>
      <c r="AV27" s="97" t="str">
        <f t="shared" si="23"/>
        <v/>
      </c>
      <c r="AW27" s="62" t="str">
        <f t="shared" si="28"/>
        <v/>
      </c>
      <c r="AX27" s="62" t="str">
        <f t="shared" si="29"/>
        <v/>
      </c>
      <c r="AY27" s="145" t="str">
        <f t="shared" si="30"/>
        <v/>
      </c>
    </row>
    <row r="28" spans="1:51" ht="15" customHeight="1" x14ac:dyDescent="0.2">
      <c r="A28" s="47" t="s">
        <v>240</v>
      </c>
      <c r="B28" s="48" t="s">
        <v>298</v>
      </c>
      <c r="C28" s="141">
        <v>97</v>
      </c>
      <c r="D28" s="134"/>
      <c r="E28" s="42">
        <f t="shared" si="0"/>
        <v>2.5502155852350403E-3</v>
      </c>
      <c r="F28" s="43">
        <f t="shared" si="24"/>
        <v>0</v>
      </c>
      <c r="G28" s="43">
        <f t="shared" si="1"/>
        <v>97</v>
      </c>
      <c r="H28" s="43" t="str">
        <f>IF(C28&lt;&gt;"", IF(RANK(G28, G$5:G$62)+COUNTIF(G$28:G28, G28) -1&lt;=(H$65-F$63), RANK(G28, G$5:G$62)+COUNTIF(G$28:G28, G28) -1, ""), "")</f>
        <v/>
      </c>
      <c r="I28" s="138" t="str">
        <f t="shared" si="2"/>
        <v/>
      </c>
      <c r="J28" s="143">
        <v>114</v>
      </c>
      <c r="K28" s="134"/>
      <c r="L28" s="42">
        <f t="shared" si="3"/>
        <v>2.9855436832181017E-3</v>
      </c>
      <c r="M28" s="43">
        <f t="shared" si="25"/>
        <v>0</v>
      </c>
      <c r="N28" s="43">
        <f t="shared" si="4"/>
        <v>114</v>
      </c>
      <c r="O28" s="43" t="str">
        <f>IF(J28&lt;&gt;"", IF(RANK(N28, N$5:N$62)+COUNTIF(N$28:N28, N28) -1&lt;=(O$65-M$63), RANK(N28, N$5:N$62)+COUNTIF(N$28:N28, N28) -1, ""), "")</f>
        <v/>
      </c>
      <c r="P28" s="138" t="str">
        <f t="shared" si="5"/>
        <v/>
      </c>
      <c r="Q28" s="143">
        <v>81</v>
      </c>
      <c r="R28" s="134"/>
      <c r="S28" s="42">
        <f t="shared" si="6"/>
        <v>1.9823788546255508E-3</v>
      </c>
      <c r="T28" s="43">
        <f t="shared" si="26"/>
        <v>0</v>
      </c>
      <c r="U28" s="43">
        <f t="shared" si="7"/>
        <v>81</v>
      </c>
      <c r="V28" s="43" t="str">
        <f>IF(Q28&lt;&gt;"", IF(RANK(U28, U$5:U$62)+COUNTIF(U$28:U28, U28) -1&lt;=(V$65-T$63), RANK(U28, U$5:U$62)+COUNTIF(U$28:U28, U28) -1, ""), "")</f>
        <v/>
      </c>
      <c r="W28" s="138" t="str">
        <f t="shared" si="8"/>
        <v/>
      </c>
      <c r="X28" s="143">
        <v>72</v>
      </c>
      <c r="Y28" s="134"/>
      <c r="Z28" s="42">
        <f t="shared" si="9"/>
        <v>1.7929179740026895E-3</v>
      </c>
      <c r="AA28" s="43">
        <f t="shared" si="27"/>
        <v>0</v>
      </c>
      <c r="AB28" s="43">
        <f t="shared" si="10"/>
        <v>72</v>
      </c>
      <c r="AC28" s="43" t="str">
        <f>IF(X28&lt;&gt;"", IF(RANK(AB28, AB$5:AB$62)+COUNTIF(AB$28:AB28, AB28) -1&lt;=(AC$65-AA$63), RANK(AB28, AB$5:AB$62)+COUNTIF(AB$28:AB28, AB28) -1, ""), "")</f>
        <v/>
      </c>
      <c r="AD28" s="138" t="str">
        <f t="shared" si="11"/>
        <v/>
      </c>
      <c r="AE28" s="149" t="str">
        <f t="shared" si="12"/>
        <v/>
      </c>
      <c r="AF28" s="50">
        <f t="shared" si="13"/>
        <v>364</v>
      </c>
      <c r="AG28" s="51"/>
      <c r="AH28" s="84" t="str">
        <f t="shared" si="14"/>
        <v/>
      </c>
      <c r="AI28" s="86" t="str">
        <f t="shared" si="15"/>
        <v/>
      </c>
      <c r="AJ28" s="86"/>
      <c r="AK28" s="83" t="str">
        <f t="shared" si="16"/>
        <v/>
      </c>
      <c r="AL28" s="86" t="str">
        <f t="shared" si="17"/>
        <v/>
      </c>
      <c r="AM28" s="86" t="str">
        <f t="shared" si="18"/>
        <v/>
      </c>
      <c r="AN28" s="84" t="str">
        <f>IF(AH28&lt;&gt;"", IF(RANK(AM28, AM$5:AM$62)+COUNTIF(AM$28:AM28, AM28) -1&lt;=(B$68-AI$63-AL$63), RANK(AM28, AM$5:AM$62)+COUNTIF(AM$28:AM28, AM28) -1, ""), "")</f>
        <v/>
      </c>
      <c r="AO28" s="93" t="str">
        <f t="shared" si="19"/>
        <v/>
      </c>
      <c r="AP28" s="103" t="str">
        <f t="shared" si="20"/>
        <v/>
      </c>
      <c r="AR28" s="144">
        <f>IF(AF28&lt;&gt; "", AF28/AF63, "")</f>
        <v>2.5722272944408796E-4</v>
      </c>
      <c r="AS28" s="62" t="str">
        <f t="shared" si="21"/>
        <v/>
      </c>
      <c r="AT28" s="70">
        <f t="shared" si="22"/>
        <v>-2.5722272944408802E-4</v>
      </c>
      <c r="AV28" s="97" t="str">
        <f t="shared" si="23"/>
        <v/>
      </c>
      <c r="AW28" s="62" t="str">
        <f t="shared" si="28"/>
        <v/>
      </c>
      <c r="AX28" s="62" t="str">
        <f t="shared" si="29"/>
        <v/>
      </c>
      <c r="AY28" s="145" t="str">
        <f t="shared" si="30"/>
        <v/>
      </c>
    </row>
    <row r="29" spans="1:51" ht="15" customHeight="1" x14ac:dyDescent="0.2">
      <c r="A29" s="47" t="s">
        <v>241</v>
      </c>
      <c r="B29" s="48" t="s">
        <v>299</v>
      </c>
      <c r="C29" s="141">
        <v>328</v>
      </c>
      <c r="D29" s="134"/>
      <c r="E29" s="42">
        <f t="shared" si="0"/>
        <v>8.6234094016195192E-3</v>
      </c>
      <c r="F29" s="43">
        <f t="shared" si="24"/>
        <v>0</v>
      </c>
      <c r="G29" s="43">
        <f t="shared" si="1"/>
        <v>328</v>
      </c>
      <c r="H29" s="43" t="str">
        <f>IF(C29&lt;&gt;"", IF(RANK(G29, G$5:G$62)+COUNTIF(G$29:G29, G29) -1&lt;=(H$65-F$63), RANK(G29, G$5:G$62)+COUNTIF(G$29:G29, G29) -1, ""), "")</f>
        <v/>
      </c>
      <c r="I29" s="138" t="str">
        <f t="shared" si="2"/>
        <v/>
      </c>
      <c r="J29" s="143">
        <v>379</v>
      </c>
      <c r="K29" s="134"/>
      <c r="L29" s="42">
        <f t="shared" si="3"/>
        <v>9.9256232977163218E-3</v>
      </c>
      <c r="M29" s="43">
        <f t="shared" si="25"/>
        <v>0</v>
      </c>
      <c r="N29" s="43">
        <f t="shared" si="4"/>
        <v>379</v>
      </c>
      <c r="O29" s="43" t="str">
        <f>IF(J29&lt;&gt;"", IF(RANK(N29, N$5:N$62)+COUNTIF(N$29:N29, N29) -1&lt;=(O$65-M$63), RANK(N29, N$5:N$62)+COUNTIF(N$29:N29, N29) -1, ""), "")</f>
        <v/>
      </c>
      <c r="P29" s="138" t="str">
        <f t="shared" si="5"/>
        <v/>
      </c>
      <c r="Q29" s="143">
        <v>1101</v>
      </c>
      <c r="R29" s="134"/>
      <c r="S29" s="42">
        <f t="shared" si="6"/>
        <v>2.6945668135095448E-2</v>
      </c>
      <c r="T29" s="43">
        <f t="shared" si="26"/>
        <v>0</v>
      </c>
      <c r="U29" s="43">
        <f t="shared" si="7"/>
        <v>1101</v>
      </c>
      <c r="V29" s="43" t="str">
        <f>IF(Q29&lt;&gt;"", IF(RANK(U29, U$5:U$62)+COUNTIF(U$29:U29, U29) -1&lt;=(V$65-T$63), RANK(U29, U$5:U$62)+COUNTIF(U$29:U29, U29) -1, ""), "")</f>
        <v/>
      </c>
      <c r="W29" s="138" t="str">
        <f t="shared" si="8"/>
        <v/>
      </c>
      <c r="X29" s="143">
        <v>234</v>
      </c>
      <c r="Y29" s="134"/>
      <c r="Z29" s="42">
        <f t="shared" si="9"/>
        <v>5.8269834155087403E-3</v>
      </c>
      <c r="AA29" s="43">
        <f t="shared" si="27"/>
        <v>0</v>
      </c>
      <c r="AB29" s="43">
        <f t="shared" si="10"/>
        <v>234</v>
      </c>
      <c r="AC29" s="43" t="str">
        <f>IF(X29&lt;&gt;"", IF(RANK(AB29, AB$5:AB$62)+COUNTIF(AB$29:AB29, AB29) -1&lt;=(AC$65-AA$63), RANK(AB29, AB$5:AB$62)+COUNTIF(AB$29:AB29, AB29) -1, ""), "")</f>
        <v/>
      </c>
      <c r="AD29" s="138" t="str">
        <f t="shared" si="11"/>
        <v/>
      </c>
      <c r="AE29" s="149" t="str">
        <f t="shared" si="12"/>
        <v/>
      </c>
      <c r="AF29" s="50">
        <f t="shared" si="13"/>
        <v>2042</v>
      </c>
      <c r="AG29" s="51"/>
      <c r="AH29" s="84" t="str">
        <f t="shared" si="14"/>
        <v/>
      </c>
      <c r="AI29" s="86" t="str">
        <f t="shared" si="15"/>
        <v/>
      </c>
      <c r="AJ29" s="86"/>
      <c r="AK29" s="83" t="str">
        <f t="shared" si="16"/>
        <v/>
      </c>
      <c r="AL29" s="86" t="str">
        <f t="shared" si="17"/>
        <v/>
      </c>
      <c r="AM29" s="86" t="str">
        <f t="shared" si="18"/>
        <v/>
      </c>
      <c r="AN29" s="84" t="str">
        <f>IF(AH29&lt;&gt;"", IF(RANK(AM29, AM$5:AM$62)+COUNTIF(AM$29:AM29, AM29) -1&lt;=(B$68-AI$63-AL$63), RANK(AM29, AM$5:AM$62)+COUNTIF(AM$29:AM29, AM29) -1, ""), "")</f>
        <v/>
      </c>
      <c r="AO29" s="93" t="str">
        <f t="shared" si="19"/>
        <v/>
      </c>
      <c r="AP29" s="103" t="str">
        <f t="shared" si="20"/>
        <v/>
      </c>
      <c r="AR29" s="144">
        <f>IF(AF29&lt;&gt; "", AF29/AF63, "")</f>
        <v>1.4429912459473287E-3</v>
      </c>
      <c r="AS29" s="62" t="str">
        <f t="shared" si="21"/>
        <v/>
      </c>
      <c r="AT29" s="70">
        <f t="shared" si="22"/>
        <v>-1.44299124594733E-3</v>
      </c>
      <c r="AV29" s="97" t="str">
        <f t="shared" si="23"/>
        <v/>
      </c>
      <c r="AW29" s="62" t="str">
        <f t="shared" si="28"/>
        <v/>
      </c>
      <c r="AX29" s="62" t="str">
        <f t="shared" si="29"/>
        <v/>
      </c>
      <c r="AY29" s="145" t="str">
        <f t="shared" si="30"/>
        <v/>
      </c>
    </row>
    <row r="30" spans="1:51" ht="15" customHeight="1" x14ac:dyDescent="0.2">
      <c r="A30" s="47" t="s">
        <v>242</v>
      </c>
      <c r="B30" s="48" t="s">
        <v>300</v>
      </c>
      <c r="C30" s="49"/>
      <c r="D30" s="134"/>
      <c r="E30" s="42" t="str">
        <f t="shared" si="0"/>
        <v/>
      </c>
      <c r="F30" s="43" t="str">
        <f t="shared" si="24"/>
        <v/>
      </c>
      <c r="G30" s="43" t="str">
        <f t="shared" si="1"/>
        <v/>
      </c>
      <c r="H30" s="43" t="str">
        <f>IF(C30&lt;&gt;"", IF(RANK(G30, G$5:G$62)+COUNTIF(G$30:G30, G30) -1&lt;=(H$65-F$63), RANK(G30, G$5:G$62)+COUNTIF(G$30:G30, G30) -1, ""), "")</f>
        <v/>
      </c>
      <c r="I30" s="138" t="str">
        <f t="shared" si="2"/>
        <v/>
      </c>
      <c r="J30" s="142"/>
      <c r="K30" s="134"/>
      <c r="L30" s="42" t="str">
        <f t="shared" si="3"/>
        <v/>
      </c>
      <c r="M30" s="43" t="str">
        <f t="shared" si="25"/>
        <v/>
      </c>
      <c r="N30" s="43" t="str">
        <f t="shared" si="4"/>
        <v/>
      </c>
      <c r="O30" s="43" t="str">
        <f>IF(J30&lt;&gt;"", IF(RANK(N30, N$5:N$62)+COUNTIF(N$30:N30, N30) -1&lt;=(O$65-M$63), RANK(N30, N$5:N$62)+COUNTIF(N$30:N30, N30) -1, ""), "")</f>
        <v/>
      </c>
      <c r="P30" s="138" t="str">
        <f t="shared" si="5"/>
        <v/>
      </c>
      <c r="Q30" s="142"/>
      <c r="R30" s="134"/>
      <c r="S30" s="42" t="str">
        <f t="shared" si="6"/>
        <v/>
      </c>
      <c r="T30" s="43" t="str">
        <f t="shared" si="26"/>
        <v/>
      </c>
      <c r="U30" s="43" t="str">
        <f t="shared" si="7"/>
        <v/>
      </c>
      <c r="V30" s="43" t="str">
        <f>IF(Q30&lt;&gt;"", IF(RANK(U30, U$5:U$62)+COUNTIF(U$30:U30, U30) -1&lt;=(V$65-T$63), RANK(U30, U$5:U$62)+COUNTIF(U$30:U30, U30) -1, ""), "")</f>
        <v/>
      </c>
      <c r="W30" s="138" t="str">
        <f t="shared" si="8"/>
        <v/>
      </c>
      <c r="X30" s="142"/>
      <c r="Y30" s="134"/>
      <c r="Z30" s="42" t="str">
        <f t="shared" si="9"/>
        <v/>
      </c>
      <c r="AA30" s="43" t="str">
        <f t="shared" si="27"/>
        <v/>
      </c>
      <c r="AB30" s="43" t="str">
        <f t="shared" si="10"/>
        <v/>
      </c>
      <c r="AC30" s="43" t="str">
        <f>IF(X30&lt;&gt;"", IF(RANK(AB30, AB$5:AB$62)+COUNTIF(AB$30:AB30, AB30) -1&lt;=(AC$65-AA$63), RANK(AB30, AB$5:AB$62)+COUNTIF(AB$30:AB30, AB30) -1, ""), "")</f>
        <v/>
      </c>
      <c r="AD30" s="138" t="str">
        <f t="shared" si="11"/>
        <v/>
      </c>
      <c r="AE30" s="149" t="str">
        <f t="shared" si="12"/>
        <v/>
      </c>
      <c r="AF30" s="50" t="str">
        <f t="shared" si="13"/>
        <v/>
      </c>
      <c r="AG30" s="51"/>
      <c r="AH30" s="84" t="str">
        <f t="shared" si="14"/>
        <v/>
      </c>
      <c r="AI30" s="86" t="str">
        <f t="shared" si="15"/>
        <v/>
      </c>
      <c r="AJ30" s="86"/>
      <c r="AK30" s="83" t="str">
        <f t="shared" si="16"/>
        <v/>
      </c>
      <c r="AL30" s="86" t="str">
        <f t="shared" si="17"/>
        <v/>
      </c>
      <c r="AM30" s="86" t="str">
        <f t="shared" si="18"/>
        <v/>
      </c>
      <c r="AN30" s="84" t="str">
        <f>IF(AH30&lt;&gt;"", IF(RANK(AM30, AM$5:AM$62)+COUNTIF(AM$30:AM30, AM30) -1&lt;=(B$68-AI$63-AL$63), RANK(AM30, AM$5:AM$62)+COUNTIF(AM$30:AM30, AM30) -1, ""), "")</f>
        <v/>
      </c>
      <c r="AO30" s="93" t="str">
        <f t="shared" si="19"/>
        <v/>
      </c>
      <c r="AP30" s="103" t="str">
        <f t="shared" si="20"/>
        <v/>
      </c>
      <c r="AR30" s="144" t="str">
        <f>IF(AF30&lt;&gt; "", AF30/AF63, "")</f>
        <v/>
      </c>
      <c r="AS30" s="62" t="str">
        <f t="shared" si="21"/>
        <v/>
      </c>
      <c r="AT30" s="70" t="str">
        <f t="shared" si="22"/>
        <v/>
      </c>
      <c r="AV30" s="97" t="str">
        <f t="shared" si="23"/>
        <v/>
      </c>
      <c r="AW30" s="62" t="str">
        <f t="shared" si="28"/>
        <v/>
      </c>
      <c r="AX30" s="62" t="str">
        <f t="shared" si="29"/>
        <v/>
      </c>
      <c r="AY30" s="145" t="str">
        <f t="shared" si="30"/>
        <v/>
      </c>
    </row>
    <row r="31" spans="1:51" ht="15" customHeight="1" x14ac:dyDescent="0.2">
      <c r="A31" s="160" t="s">
        <v>243</v>
      </c>
      <c r="B31" s="161" t="s">
        <v>301</v>
      </c>
      <c r="C31" s="162">
        <v>32421</v>
      </c>
      <c r="D31" s="163"/>
      <c r="E31" s="164">
        <f t="shared" si="0"/>
        <v>0.85237669576190978</v>
      </c>
      <c r="F31" s="165">
        <f t="shared" si="24"/>
        <v>0</v>
      </c>
      <c r="G31" s="165">
        <f t="shared" si="1"/>
        <v>32421</v>
      </c>
      <c r="H31" s="165">
        <f>IF(C31&lt;&gt;"", IF(RANK(G31, G$5:G$62)+COUNTIF(G$31:G31, G31) -1&lt;=(H$65-F$63), RANK(G31, G$5:G$62)+COUNTIF(G$31:G31, G31) -1, ""), "")</f>
        <v>1</v>
      </c>
      <c r="I31" s="166">
        <f t="shared" si="2"/>
        <v>1</v>
      </c>
      <c r="J31" s="167">
        <v>19485</v>
      </c>
      <c r="K31" s="163"/>
      <c r="L31" s="164">
        <f t="shared" si="3"/>
        <v>0.51029226901319924</v>
      </c>
      <c r="M31" s="165">
        <f t="shared" si="25"/>
        <v>0</v>
      </c>
      <c r="N31" s="165">
        <f t="shared" si="4"/>
        <v>19485</v>
      </c>
      <c r="O31" s="165" t="str">
        <f>IF(J31&lt;&gt;"", IF(RANK(N31, N$5:N$62)+COUNTIF(N$31:N31, N31) -1&lt;=(O$65-M$63), RANK(N31, N$5:N$62)+COUNTIF(N$31:N31, N31) -1, ""), "")</f>
        <v/>
      </c>
      <c r="P31" s="166" t="str">
        <f t="shared" si="5"/>
        <v/>
      </c>
      <c r="Q31" s="167">
        <v>10671</v>
      </c>
      <c r="R31" s="163"/>
      <c r="S31" s="164">
        <f t="shared" si="6"/>
        <v>0.26116005873715126</v>
      </c>
      <c r="T31" s="165">
        <f t="shared" si="26"/>
        <v>0</v>
      </c>
      <c r="U31" s="165">
        <f t="shared" si="7"/>
        <v>10671</v>
      </c>
      <c r="V31" s="165" t="str">
        <f>IF(Q31&lt;&gt;"", IF(RANK(U31, U$5:U$62)+COUNTIF(U$31:U31, U31) -1&lt;=(V$65-T$63), RANK(U31, U$5:U$62)+COUNTIF(U$31:U31, U31) -1, ""), "")</f>
        <v/>
      </c>
      <c r="W31" s="166" t="str">
        <f t="shared" si="8"/>
        <v/>
      </c>
      <c r="X31" s="167">
        <v>21584</v>
      </c>
      <c r="Y31" s="163"/>
      <c r="Z31" s="164">
        <f t="shared" si="9"/>
        <v>0.53747696598436179</v>
      </c>
      <c r="AA31" s="165">
        <f t="shared" si="27"/>
        <v>0</v>
      </c>
      <c r="AB31" s="165">
        <f t="shared" si="10"/>
        <v>21584</v>
      </c>
      <c r="AC31" s="165" t="str">
        <f>IF(X31&lt;&gt;"", IF(RANK(AB31, AB$5:AB$62)+COUNTIF(AB$31:AB31, AB31) -1&lt;=(AC$65-AA$63), RANK(AB31, AB$5:AB$62)+COUNTIF(AB$31:AB31, AB31) -1, ""), "")</f>
        <v/>
      </c>
      <c r="AD31" s="166" t="str">
        <f t="shared" si="11"/>
        <v/>
      </c>
      <c r="AE31" s="168">
        <f t="shared" si="12"/>
        <v>1</v>
      </c>
      <c r="AF31" s="169">
        <f t="shared" si="13"/>
        <v>84161</v>
      </c>
      <c r="AG31" s="170"/>
      <c r="AH31" s="171">
        <f t="shared" si="14"/>
        <v>84161</v>
      </c>
      <c r="AI31" s="172" t="str">
        <f t="shared" si="15"/>
        <v/>
      </c>
      <c r="AJ31" s="172"/>
      <c r="AK31" s="173">
        <f t="shared" si="16"/>
        <v>4.1423930698429885</v>
      </c>
      <c r="AL31" s="172">
        <f t="shared" si="17"/>
        <v>4</v>
      </c>
      <c r="AM31" s="172">
        <f t="shared" si="18"/>
        <v>2893</v>
      </c>
      <c r="AN31" s="171" t="str">
        <f>IF(AH31&lt;&gt;"", IF(RANK(AM31, AM$5:AM$62)+COUNTIF(AM$31:AM31, AM31) -1&lt;=(B$68-AI$63-AL$63), RANK(AM31, AM$5:AM$62)+COUNTIF(AM$31:AM31, AM31) -1, ""), "")</f>
        <v/>
      </c>
      <c r="AO31" s="171">
        <f t="shared" si="19"/>
        <v>4</v>
      </c>
      <c r="AP31" s="174">
        <f t="shared" si="20"/>
        <v>3</v>
      </c>
      <c r="AR31" s="175">
        <f>IF(AF31&lt;&gt; "", AF31/AF63, "")</f>
        <v>5.9472863002043651E-2</v>
      </c>
      <c r="AS31" s="176">
        <f t="shared" si="21"/>
        <v>6.25E-2</v>
      </c>
      <c r="AT31" s="177">
        <f t="shared" si="22"/>
        <v>3.0271369979563006E-3</v>
      </c>
      <c r="AV31" s="178">
        <f t="shared" si="23"/>
        <v>84161</v>
      </c>
      <c r="AW31" s="176">
        <f t="shared" si="28"/>
        <v>6.3729413697874979E-2</v>
      </c>
      <c r="AX31" s="176">
        <f t="shared" si="29"/>
        <v>6.25E-2</v>
      </c>
      <c r="AY31" s="179">
        <f t="shared" si="30"/>
        <v>-1.2294136978749787E-3</v>
      </c>
    </row>
    <row r="32" spans="1:51" ht="15" customHeight="1" x14ac:dyDescent="0.2">
      <c r="A32" s="47" t="s">
        <v>244</v>
      </c>
      <c r="B32" s="48" t="s">
        <v>302</v>
      </c>
      <c r="C32" s="49"/>
      <c r="D32" s="134"/>
      <c r="E32" s="42" t="str">
        <f t="shared" si="0"/>
        <v/>
      </c>
      <c r="F32" s="43" t="str">
        <f t="shared" si="24"/>
        <v/>
      </c>
      <c r="G32" s="43" t="str">
        <f t="shared" si="1"/>
        <v/>
      </c>
      <c r="H32" s="43" t="str">
        <f>IF(C32&lt;&gt;"", IF(RANK(G32, G$5:G$62)+COUNTIF(G$32:G32, G32) -1&lt;=(H$65-F$63), RANK(G32, G$5:G$62)+COUNTIF(G$32:G32, G32) -1, ""), "")</f>
        <v/>
      </c>
      <c r="I32" s="138" t="str">
        <f t="shared" si="2"/>
        <v/>
      </c>
      <c r="J32" s="142"/>
      <c r="K32" s="134"/>
      <c r="L32" s="42" t="str">
        <f t="shared" si="3"/>
        <v/>
      </c>
      <c r="M32" s="43" t="str">
        <f t="shared" si="25"/>
        <v/>
      </c>
      <c r="N32" s="43" t="str">
        <f t="shared" si="4"/>
        <v/>
      </c>
      <c r="O32" s="43" t="str">
        <f>IF(J32&lt;&gt;"", IF(RANK(N32, N$5:N$62)+COUNTIF(N$32:N32, N32) -1&lt;=(O$65-M$63), RANK(N32, N$5:N$62)+COUNTIF(N$32:N32, N32) -1, ""), "")</f>
        <v/>
      </c>
      <c r="P32" s="138" t="str">
        <f t="shared" si="5"/>
        <v/>
      </c>
      <c r="Q32" s="142"/>
      <c r="R32" s="134"/>
      <c r="S32" s="42" t="str">
        <f t="shared" si="6"/>
        <v/>
      </c>
      <c r="T32" s="43" t="str">
        <f t="shared" si="26"/>
        <v/>
      </c>
      <c r="U32" s="43" t="str">
        <f t="shared" si="7"/>
        <v/>
      </c>
      <c r="V32" s="43" t="str">
        <f>IF(Q32&lt;&gt;"", IF(RANK(U32, U$5:U$62)+COUNTIF(U$32:U32, U32) -1&lt;=(V$65-T$63), RANK(U32, U$5:U$62)+COUNTIF(U$32:U32, U32) -1, ""), "")</f>
        <v/>
      </c>
      <c r="W32" s="138" t="str">
        <f t="shared" si="8"/>
        <v/>
      </c>
      <c r="X32" s="142"/>
      <c r="Y32" s="134"/>
      <c r="Z32" s="42" t="str">
        <f t="shared" si="9"/>
        <v/>
      </c>
      <c r="AA32" s="43" t="str">
        <f t="shared" si="27"/>
        <v/>
      </c>
      <c r="AB32" s="43" t="str">
        <f t="shared" si="10"/>
        <v/>
      </c>
      <c r="AC32" s="43" t="str">
        <f>IF(X32&lt;&gt;"", IF(RANK(AB32, AB$5:AB$62)+COUNTIF(AB$32:AB32, AB32) -1&lt;=(AC$65-AA$63), RANK(AB32, AB$5:AB$62)+COUNTIF(AB$32:AB32, AB32) -1, ""), "")</f>
        <v/>
      </c>
      <c r="AD32" s="138" t="str">
        <f t="shared" si="11"/>
        <v/>
      </c>
      <c r="AE32" s="149" t="str">
        <f t="shared" si="12"/>
        <v/>
      </c>
      <c r="AF32" s="50" t="str">
        <f t="shared" si="13"/>
        <v/>
      </c>
      <c r="AG32" s="51"/>
      <c r="AH32" s="84" t="str">
        <f t="shared" si="14"/>
        <v/>
      </c>
      <c r="AI32" s="86" t="str">
        <f t="shared" si="15"/>
        <v/>
      </c>
      <c r="AJ32" s="86"/>
      <c r="AK32" s="83" t="str">
        <f t="shared" si="16"/>
        <v/>
      </c>
      <c r="AL32" s="86" t="str">
        <f t="shared" si="17"/>
        <v/>
      </c>
      <c r="AM32" s="86" t="str">
        <f t="shared" si="18"/>
        <v/>
      </c>
      <c r="AN32" s="84" t="str">
        <f>IF(AH32&lt;&gt;"", IF(RANK(AM32, AM$5:AM$62)+COUNTIF(AM$32:AM32, AM32) -1&lt;=(B$68-AI$63-AL$63), RANK(AM32, AM$5:AM$62)+COUNTIF(AM$32:AM32, AM32) -1, ""), "")</f>
        <v/>
      </c>
      <c r="AO32" s="93" t="str">
        <f t="shared" si="19"/>
        <v/>
      </c>
      <c r="AP32" s="103" t="str">
        <f t="shared" si="20"/>
        <v/>
      </c>
      <c r="AR32" s="144" t="str">
        <f>IF(AF32&lt;&gt; "", AF32/AF63, "")</f>
        <v/>
      </c>
      <c r="AS32" s="62" t="str">
        <f t="shared" si="21"/>
        <v/>
      </c>
      <c r="AT32" s="70" t="str">
        <f t="shared" si="22"/>
        <v/>
      </c>
      <c r="AV32" s="97" t="str">
        <f t="shared" si="23"/>
        <v/>
      </c>
      <c r="AW32" s="62" t="str">
        <f t="shared" si="28"/>
        <v/>
      </c>
      <c r="AX32" s="62" t="str">
        <f t="shared" si="29"/>
        <v/>
      </c>
      <c r="AY32" s="145" t="str">
        <f t="shared" si="30"/>
        <v/>
      </c>
    </row>
    <row r="33" spans="1:51" ht="15" customHeight="1" x14ac:dyDescent="0.2">
      <c r="A33" s="160" t="s">
        <v>245</v>
      </c>
      <c r="B33" s="161" t="s">
        <v>303</v>
      </c>
      <c r="C33" s="162">
        <v>60797</v>
      </c>
      <c r="D33" s="163"/>
      <c r="E33" s="164">
        <f t="shared" si="0"/>
        <v>1.598406772531286</v>
      </c>
      <c r="F33" s="165">
        <f t="shared" si="24"/>
        <v>1</v>
      </c>
      <c r="G33" s="165">
        <f t="shared" si="1"/>
        <v>22761</v>
      </c>
      <c r="H33" s="165" t="str">
        <f>IF(C33&lt;&gt;"", IF(RANK(G33, G$5:G$62)+COUNTIF(G$33:G33, G33) -1&lt;=(H$65-F$63), RANK(G33, G$5:G$62)+COUNTIF(G$33:G33, G33) -1, ""), "")</f>
        <v/>
      </c>
      <c r="I33" s="166">
        <f t="shared" si="2"/>
        <v>1</v>
      </c>
      <c r="J33" s="167">
        <v>72624</v>
      </c>
      <c r="K33" s="163"/>
      <c r="L33" s="164">
        <f t="shared" si="3"/>
        <v>1.901948460087995</v>
      </c>
      <c r="M33" s="165">
        <f t="shared" si="25"/>
        <v>1</v>
      </c>
      <c r="N33" s="165">
        <f t="shared" si="4"/>
        <v>34440</v>
      </c>
      <c r="O33" s="165">
        <f>IF(J33&lt;&gt;"", IF(RANK(N33, N$5:N$62)+COUNTIF(N$33:N33, N33) -1&lt;=(O$65-M$63), RANK(N33, N$5:N$62)+COUNTIF(N$33:N33, N33) -1, ""), "")</f>
        <v>2</v>
      </c>
      <c r="P33" s="166">
        <f t="shared" si="5"/>
        <v>2</v>
      </c>
      <c r="Q33" s="167">
        <v>30169</v>
      </c>
      <c r="R33" s="163"/>
      <c r="S33" s="164">
        <f t="shared" si="6"/>
        <v>0.73835046500244739</v>
      </c>
      <c r="T33" s="165">
        <f t="shared" si="26"/>
        <v>0</v>
      </c>
      <c r="U33" s="165">
        <f t="shared" si="7"/>
        <v>30169</v>
      </c>
      <c r="V33" s="165">
        <f>IF(Q33&lt;&gt;"", IF(RANK(U33, U$5:U$62)+COUNTIF(U$33:U33, U33) -1&lt;=(V$65-T$63), RANK(U33, U$5:U$62)+COUNTIF(U$33:U33, U33) -1, ""), "")</f>
        <v>1</v>
      </c>
      <c r="W33" s="166">
        <f t="shared" si="8"/>
        <v>1</v>
      </c>
      <c r="X33" s="167">
        <v>34402</v>
      </c>
      <c r="Y33" s="163"/>
      <c r="Z33" s="164">
        <f t="shared" si="9"/>
        <v>0.85666616863389611</v>
      </c>
      <c r="AA33" s="165">
        <f t="shared" si="27"/>
        <v>0</v>
      </c>
      <c r="AB33" s="165">
        <f t="shared" si="10"/>
        <v>34402</v>
      </c>
      <c r="AC33" s="165">
        <f>IF(X33&lt;&gt;"", IF(RANK(AB33, AB$5:AB$62)+COUNTIF(AB$33:AB33, AB33) -1&lt;=(AC$65-AA$63), RANK(AB33, AB$5:AB$62)+COUNTIF(AB$33:AB33, AB33) -1, ""), "")</f>
        <v>2</v>
      </c>
      <c r="AD33" s="166">
        <f t="shared" si="11"/>
        <v>1</v>
      </c>
      <c r="AE33" s="168">
        <f t="shared" si="12"/>
        <v>5</v>
      </c>
      <c r="AF33" s="169">
        <f t="shared" si="13"/>
        <v>197992</v>
      </c>
      <c r="AG33" s="170"/>
      <c r="AH33" s="171">
        <f t="shared" si="14"/>
        <v>197992</v>
      </c>
      <c r="AI33" s="172" t="str">
        <f t="shared" si="15"/>
        <v/>
      </c>
      <c r="AJ33" s="172"/>
      <c r="AK33" s="173">
        <f t="shared" si="16"/>
        <v>9.7451395383176642</v>
      </c>
      <c r="AL33" s="172">
        <f t="shared" si="17"/>
        <v>9</v>
      </c>
      <c r="AM33" s="172">
        <f t="shared" si="18"/>
        <v>15139</v>
      </c>
      <c r="AN33" s="171" t="str">
        <f>IF(AH33&lt;&gt;"", IF(RANK(AM33, AM$5:AM$62)+COUNTIF(AM$33:AM33, AM33) -1&lt;=(B$68-AI$63-AL$63), RANK(AM33, AM$5:AM$62)+COUNTIF(AM$33:AM33, AM33) -1, ""), "")</f>
        <v/>
      </c>
      <c r="AO33" s="171">
        <f t="shared" si="19"/>
        <v>9</v>
      </c>
      <c r="AP33" s="174">
        <f t="shared" si="20"/>
        <v>4</v>
      </c>
      <c r="AR33" s="175">
        <f>IF(AF33&lt;&gt; "", AF33/AF63, "")</f>
        <v>0.13991220507718094</v>
      </c>
      <c r="AS33" s="176">
        <f t="shared" si="21"/>
        <v>0.140625</v>
      </c>
      <c r="AT33" s="177">
        <f t="shared" si="22"/>
        <v>7.1279492281900447E-4</v>
      </c>
      <c r="AV33" s="178">
        <f t="shared" si="23"/>
        <v>197992</v>
      </c>
      <c r="AW33" s="176">
        <f t="shared" si="28"/>
        <v>0.14992590483560869</v>
      </c>
      <c r="AX33" s="176">
        <f t="shared" si="29"/>
        <v>0.140625</v>
      </c>
      <c r="AY33" s="179">
        <f t="shared" si="30"/>
        <v>-9.3009048356086921E-3</v>
      </c>
    </row>
    <row r="34" spans="1:51" ht="15" customHeight="1" x14ac:dyDescent="0.2">
      <c r="A34" s="47" t="s">
        <v>246</v>
      </c>
      <c r="B34" s="48" t="s">
        <v>304</v>
      </c>
      <c r="C34" s="141">
        <v>183</v>
      </c>
      <c r="D34" s="134"/>
      <c r="E34" s="42">
        <f t="shared" si="0"/>
        <v>4.8112314649279633E-3</v>
      </c>
      <c r="F34" s="43">
        <f t="shared" si="24"/>
        <v>0</v>
      </c>
      <c r="G34" s="43">
        <f t="shared" si="1"/>
        <v>183</v>
      </c>
      <c r="H34" s="43" t="str">
        <f>IF(C34&lt;&gt;"", IF(RANK(G34, G$5:G$62)+COUNTIF(G$34:G34, G34) -1&lt;=(H$65-F$63), RANK(G34, G$5:G$62)+COUNTIF(G$34:G34, G34) -1, ""), "")</f>
        <v/>
      </c>
      <c r="I34" s="138" t="str">
        <f t="shared" si="2"/>
        <v/>
      </c>
      <c r="J34" s="143">
        <v>153</v>
      </c>
      <c r="K34" s="134"/>
      <c r="L34" s="42">
        <f t="shared" si="3"/>
        <v>4.0069138906348211E-3</v>
      </c>
      <c r="M34" s="43">
        <f t="shared" si="25"/>
        <v>0</v>
      </c>
      <c r="N34" s="43">
        <f t="shared" si="4"/>
        <v>153</v>
      </c>
      <c r="O34" s="43" t="str">
        <f>IF(J34&lt;&gt;"", IF(RANK(N34, N$5:N$62)+COUNTIF(N$34:N34, N34) -1&lt;=(O$65-M$63), RANK(N34, N$5:N$62)+COUNTIF(N$34:N34, N34) -1, ""), "")</f>
        <v/>
      </c>
      <c r="P34" s="138" t="str">
        <f t="shared" si="5"/>
        <v/>
      </c>
      <c r="Q34" s="143">
        <v>1011</v>
      </c>
      <c r="R34" s="134"/>
      <c r="S34" s="42">
        <f t="shared" si="6"/>
        <v>2.4743024963289281E-2</v>
      </c>
      <c r="T34" s="43">
        <f t="shared" si="26"/>
        <v>0</v>
      </c>
      <c r="U34" s="43">
        <f t="shared" si="7"/>
        <v>1011</v>
      </c>
      <c r="V34" s="43" t="str">
        <f>IF(Q34&lt;&gt;"", IF(RANK(U34, U$5:U$62)+COUNTIF(U$34:U34, U34) -1&lt;=(V$65-T$63), RANK(U34, U$5:U$62)+COUNTIF(U$34:U34, U34) -1, ""), "")</f>
        <v/>
      </c>
      <c r="W34" s="138" t="str">
        <f t="shared" si="8"/>
        <v/>
      </c>
      <c r="X34" s="143">
        <v>453</v>
      </c>
      <c r="Y34" s="134"/>
      <c r="Z34" s="42">
        <f t="shared" si="9"/>
        <v>1.1280442253100254E-2</v>
      </c>
      <c r="AA34" s="43">
        <f t="shared" si="27"/>
        <v>0</v>
      </c>
      <c r="AB34" s="43">
        <f t="shared" si="10"/>
        <v>453</v>
      </c>
      <c r="AC34" s="43" t="str">
        <f>IF(X34&lt;&gt;"", IF(RANK(AB34, AB$5:AB$62)+COUNTIF(AB$34:AB34, AB34) -1&lt;=(AC$65-AA$63), RANK(AB34, AB$5:AB$62)+COUNTIF(AB$34:AB34, AB34) -1, ""), "")</f>
        <v/>
      </c>
      <c r="AD34" s="138" t="str">
        <f t="shared" si="11"/>
        <v/>
      </c>
      <c r="AE34" s="149" t="str">
        <f t="shared" si="12"/>
        <v/>
      </c>
      <c r="AF34" s="50">
        <f t="shared" si="13"/>
        <v>1800</v>
      </c>
      <c r="AG34" s="51"/>
      <c r="AH34" s="84" t="str">
        <f t="shared" si="14"/>
        <v/>
      </c>
      <c r="AI34" s="86" t="str">
        <f t="shared" si="15"/>
        <v/>
      </c>
      <c r="AJ34" s="86"/>
      <c r="AK34" s="83" t="str">
        <f t="shared" si="16"/>
        <v/>
      </c>
      <c r="AL34" s="86" t="str">
        <f t="shared" si="17"/>
        <v/>
      </c>
      <c r="AM34" s="86" t="str">
        <f t="shared" si="18"/>
        <v/>
      </c>
      <c r="AN34" s="84" t="str">
        <f>IF(AH34&lt;&gt;"", IF(RANK(AM34, AM$5:AM$62)+COUNTIF(AM$34:AM34, AM34) -1&lt;=(B$68-AI$63-AL$63), RANK(AM34, AM$5:AM$62)+COUNTIF(AM$34:AM34, AM34) -1, ""), "")</f>
        <v/>
      </c>
      <c r="AO34" s="93" t="str">
        <f t="shared" si="19"/>
        <v/>
      </c>
      <c r="AP34" s="103" t="str">
        <f t="shared" si="20"/>
        <v/>
      </c>
      <c r="AR34" s="144">
        <f>IF(AF34&lt;&gt; "", AF34/AF63, "")</f>
        <v>1.2719805302180175E-3</v>
      </c>
      <c r="AS34" s="62" t="str">
        <f t="shared" si="21"/>
        <v/>
      </c>
      <c r="AT34" s="70">
        <f t="shared" si="22"/>
        <v>-1.2719805302180199E-3</v>
      </c>
      <c r="AV34" s="97" t="str">
        <f t="shared" si="23"/>
        <v/>
      </c>
      <c r="AW34" s="62" t="str">
        <f t="shared" si="28"/>
        <v/>
      </c>
      <c r="AX34" s="62" t="str">
        <f t="shared" si="29"/>
        <v/>
      </c>
      <c r="AY34" s="145" t="str">
        <f t="shared" si="30"/>
        <v/>
      </c>
    </row>
    <row r="35" spans="1:51" ht="15" customHeight="1" x14ac:dyDescent="0.2">
      <c r="A35" s="47" t="s">
        <v>247</v>
      </c>
      <c r="B35" s="48" t="s">
        <v>305</v>
      </c>
      <c r="C35" s="141">
        <v>436</v>
      </c>
      <c r="D35" s="134"/>
      <c r="E35" s="42">
        <f t="shared" si="0"/>
        <v>1.1462824692396676E-2</v>
      </c>
      <c r="F35" s="43">
        <f t="shared" si="24"/>
        <v>0</v>
      </c>
      <c r="G35" s="43">
        <f t="shared" si="1"/>
        <v>436</v>
      </c>
      <c r="H35" s="43" t="str">
        <f>IF(C35&lt;&gt;"", IF(RANK(G35, G$5:G$62)+COUNTIF(G$35:G35, G35) -1&lt;=(H$65-F$63), RANK(G35, G$5:G$62)+COUNTIF(G$35:G35, G35) -1, ""), "")</f>
        <v/>
      </c>
      <c r="I35" s="138" t="str">
        <f t="shared" si="2"/>
        <v/>
      </c>
      <c r="J35" s="143">
        <v>436</v>
      </c>
      <c r="K35" s="134"/>
      <c r="L35" s="42">
        <f t="shared" si="3"/>
        <v>1.1418395139325372E-2</v>
      </c>
      <c r="M35" s="43">
        <f t="shared" si="25"/>
        <v>0</v>
      </c>
      <c r="N35" s="43">
        <f t="shared" si="4"/>
        <v>436</v>
      </c>
      <c r="O35" s="43" t="str">
        <f>IF(J35&lt;&gt;"", IF(RANK(N35, N$5:N$62)+COUNTIF(N$35:N35, N35) -1&lt;=(O$65-M$63), RANK(N35, N$5:N$62)+COUNTIF(N$35:N35, N35) -1, ""), "")</f>
        <v/>
      </c>
      <c r="P35" s="138" t="str">
        <f t="shared" si="5"/>
        <v/>
      </c>
      <c r="Q35" s="143">
        <v>174</v>
      </c>
      <c r="R35" s="134"/>
      <c r="S35" s="42">
        <f t="shared" si="6"/>
        <v>4.2584434654919234E-3</v>
      </c>
      <c r="T35" s="43">
        <f t="shared" si="26"/>
        <v>0</v>
      </c>
      <c r="U35" s="43">
        <f t="shared" si="7"/>
        <v>174</v>
      </c>
      <c r="V35" s="43" t="str">
        <f>IF(Q35&lt;&gt;"", IF(RANK(U35, U$5:U$62)+COUNTIF(U$35:U35, U35) -1&lt;=(V$65-T$63), RANK(U35, U$5:U$62)+COUNTIF(U$35:U35, U35) -1, ""), "")</f>
        <v/>
      </c>
      <c r="W35" s="138" t="str">
        <f t="shared" si="8"/>
        <v/>
      </c>
      <c r="X35" s="143">
        <v>383</v>
      </c>
      <c r="Y35" s="134"/>
      <c r="Z35" s="42">
        <f t="shared" si="9"/>
        <v>9.5373275561531946E-3</v>
      </c>
      <c r="AA35" s="43">
        <f t="shared" si="27"/>
        <v>0</v>
      </c>
      <c r="AB35" s="43">
        <f t="shared" si="10"/>
        <v>383</v>
      </c>
      <c r="AC35" s="43" t="str">
        <f>IF(X35&lt;&gt;"", IF(RANK(AB35, AB$5:AB$62)+COUNTIF(AB$35:AB35, AB35) -1&lt;=(AC$65-AA$63), RANK(AB35, AB$5:AB$62)+COUNTIF(AB$35:AB35, AB35) -1, ""), "")</f>
        <v/>
      </c>
      <c r="AD35" s="138" t="str">
        <f t="shared" si="11"/>
        <v/>
      </c>
      <c r="AE35" s="149" t="str">
        <f t="shared" si="12"/>
        <v/>
      </c>
      <c r="AF35" s="50">
        <f t="shared" si="13"/>
        <v>1429</v>
      </c>
      <c r="AG35" s="51"/>
      <c r="AH35" s="84" t="str">
        <f t="shared" si="14"/>
        <v/>
      </c>
      <c r="AI35" s="86" t="str">
        <f t="shared" si="15"/>
        <v/>
      </c>
      <c r="AJ35" s="86"/>
      <c r="AK35" s="83" t="str">
        <f t="shared" si="16"/>
        <v/>
      </c>
      <c r="AL35" s="86" t="str">
        <f t="shared" si="17"/>
        <v/>
      </c>
      <c r="AM35" s="86" t="str">
        <f t="shared" si="18"/>
        <v/>
      </c>
      <c r="AN35" s="84" t="str">
        <f>IF(AH35&lt;&gt;"", IF(RANK(AM35, AM$5:AM$62)+COUNTIF(AM$35:AM35, AM35) -1&lt;=(B$68-AI$63-AL$63), RANK(AM35, AM$5:AM$62)+COUNTIF(AM$35:AM35, AM35) -1, ""), "")</f>
        <v/>
      </c>
      <c r="AO35" s="93" t="str">
        <f t="shared" si="19"/>
        <v/>
      </c>
      <c r="AP35" s="103" t="str">
        <f t="shared" si="20"/>
        <v/>
      </c>
      <c r="AR35" s="144">
        <f>IF(AF35&lt;&gt; "", AF35/AF63, "")</f>
        <v>1.0098112098230817E-3</v>
      </c>
      <c r="AS35" s="62" t="str">
        <f t="shared" si="21"/>
        <v/>
      </c>
      <c r="AT35" s="70">
        <f t="shared" si="22"/>
        <v>-1.0098112098230799E-3</v>
      </c>
      <c r="AV35" s="97" t="str">
        <f t="shared" si="23"/>
        <v/>
      </c>
      <c r="AW35" s="62" t="str">
        <f t="shared" si="28"/>
        <v/>
      </c>
      <c r="AX35" s="62" t="str">
        <f t="shared" si="29"/>
        <v/>
      </c>
      <c r="AY35" s="145" t="str">
        <f t="shared" si="30"/>
        <v/>
      </c>
    </row>
    <row r="36" spans="1:51" ht="15" customHeight="1" x14ac:dyDescent="0.2">
      <c r="A36" s="47" t="s">
        <v>248</v>
      </c>
      <c r="B36" s="48" t="s">
        <v>306</v>
      </c>
      <c r="C36" s="141">
        <v>49</v>
      </c>
      <c r="D36" s="134"/>
      <c r="E36" s="42">
        <f t="shared" si="0"/>
        <v>1.2882532337785257E-3</v>
      </c>
      <c r="F36" s="43">
        <f t="shared" si="24"/>
        <v>0</v>
      </c>
      <c r="G36" s="43">
        <f t="shared" si="1"/>
        <v>49</v>
      </c>
      <c r="H36" s="43" t="str">
        <f>IF(C36&lt;&gt;"", IF(RANK(G36, G$5:G$62)+COUNTIF(G$36:G36, G36) -1&lt;=(H$65-F$63), RANK(G36, G$5:G$62)+COUNTIF(G$36:G36, G36) -1, ""), "")</f>
        <v/>
      </c>
      <c r="I36" s="138" t="str">
        <f t="shared" si="2"/>
        <v/>
      </c>
      <c r="J36" s="143">
        <v>26</v>
      </c>
      <c r="K36" s="134"/>
      <c r="L36" s="42">
        <f t="shared" si="3"/>
        <v>6.8091347161114608E-4</v>
      </c>
      <c r="M36" s="43">
        <f t="shared" si="25"/>
        <v>0</v>
      </c>
      <c r="N36" s="43">
        <f t="shared" si="4"/>
        <v>26</v>
      </c>
      <c r="O36" s="43" t="str">
        <f>IF(J36&lt;&gt;"", IF(RANK(N36, N$5:N$62)+COUNTIF(N$36:N36, N36) -1&lt;=(O$65-M$63), RANK(N36, N$5:N$62)+COUNTIF(N$36:N36, N36) -1, ""), "")</f>
        <v/>
      </c>
      <c r="P36" s="138" t="str">
        <f t="shared" si="5"/>
        <v/>
      </c>
      <c r="Q36" s="143">
        <v>23</v>
      </c>
      <c r="R36" s="134"/>
      <c r="S36" s="42">
        <f t="shared" si="6"/>
        <v>5.6289769946157614E-4</v>
      </c>
      <c r="T36" s="43">
        <f t="shared" si="26"/>
        <v>0</v>
      </c>
      <c r="U36" s="43">
        <f t="shared" si="7"/>
        <v>23</v>
      </c>
      <c r="V36" s="43" t="str">
        <f>IF(Q36&lt;&gt;"", IF(RANK(U36, U$5:U$62)+COUNTIF(U$36:U36, U36) -1&lt;=(V$65-T$63), RANK(U36, U$5:U$62)+COUNTIF(U$36:U36, U36) -1, ""), "")</f>
        <v/>
      </c>
      <c r="W36" s="138" t="str">
        <f t="shared" si="8"/>
        <v/>
      </c>
      <c r="X36" s="143">
        <v>30</v>
      </c>
      <c r="Y36" s="134"/>
      <c r="Z36" s="42">
        <f t="shared" si="9"/>
        <v>7.4704915583445391E-4</v>
      </c>
      <c r="AA36" s="43">
        <f t="shared" si="27"/>
        <v>0</v>
      </c>
      <c r="AB36" s="43">
        <f t="shared" si="10"/>
        <v>30</v>
      </c>
      <c r="AC36" s="43" t="str">
        <f>IF(X36&lt;&gt;"", IF(RANK(AB36, AB$5:AB$62)+COUNTIF(AB$36:AB36, AB36) -1&lt;=(AC$65-AA$63), RANK(AB36, AB$5:AB$62)+COUNTIF(AB$36:AB36, AB36) -1, ""), "")</f>
        <v/>
      </c>
      <c r="AD36" s="138" t="str">
        <f t="shared" si="11"/>
        <v/>
      </c>
      <c r="AE36" s="149" t="str">
        <f t="shared" si="12"/>
        <v/>
      </c>
      <c r="AF36" s="50">
        <f t="shared" si="13"/>
        <v>128</v>
      </c>
      <c r="AG36" s="51"/>
      <c r="AH36" s="84" t="str">
        <f t="shared" si="14"/>
        <v/>
      </c>
      <c r="AI36" s="86" t="str">
        <f t="shared" si="15"/>
        <v/>
      </c>
      <c r="AJ36" s="86"/>
      <c r="AK36" s="83" t="str">
        <f t="shared" si="16"/>
        <v/>
      </c>
      <c r="AL36" s="86" t="str">
        <f t="shared" si="17"/>
        <v/>
      </c>
      <c r="AM36" s="86" t="str">
        <f t="shared" si="18"/>
        <v/>
      </c>
      <c r="AN36" s="84" t="str">
        <f>IF(AH36&lt;&gt;"", IF(RANK(AM36, AM$5:AM$62)+COUNTIF(AM$36:AM36, AM36) -1&lt;=(B$68-AI$63-AL$63), RANK(AM36, AM$5:AM$62)+COUNTIF(AM$36:AM36, AM36) -1, ""), "")</f>
        <v/>
      </c>
      <c r="AO36" s="93" t="str">
        <f t="shared" si="19"/>
        <v/>
      </c>
      <c r="AP36" s="103" t="str">
        <f t="shared" si="20"/>
        <v/>
      </c>
      <c r="AR36" s="144">
        <f>IF(AF36&lt;&gt; "", AF36/AF63, "")</f>
        <v>9.0451948815503466E-5</v>
      </c>
      <c r="AS36" s="62" t="str">
        <f t="shared" si="21"/>
        <v/>
      </c>
      <c r="AT36" s="70">
        <f t="shared" si="22"/>
        <v>-9.0451948815503506E-5</v>
      </c>
      <c r="AV36" s="97" t="str">
        <f t="shared" si="23"/>
        <v/>
      </c>
      <c r="AW36" s="62" t="str">
        <f t="shared" si="28"/>
        <v/>
      </c>
      <c r="AX36" s="62" t="str">
        <f t="shared" si="29"/>
        <v/>
      </c>
      <c r="AY36" s="145" t="str">
        <f t="shared" si="30"/>
        <v/>
      </c>
    </row>
    <row r="37" spans="1:51" ht="15" customHeight="1" x14ac:dyDescent="0.2">
      <c r="A37" s="47" t="s">
        <v>249</v>
      </c>
      <c r="B37" s="48" t="s">
        <v>307</v>
      </c>
      <c r="C37" s="141">
        <v>100</v>
      </c>
      <c r="D37" s="134"/>
      <c r="E37" s="42">
        <f t="shared" ref="E37:E62" si="31">IF(C37&lt;&gt;"", C37/D$63, "")</f>
        <v>2.6290882322010725E-3</v>
      </c>
      <c r="F37" s="43">
        <f t="shared" si="24"/>
        <v>0</v>
      </c>
      <c r="G37" s="43">
        <f t="shared" ref="G37:G62" si="32">IF(C37&lt;&gt;"", C37-F37*D$63, "")</f>
        <v>100</v>
      </c>
      <c r="H37" s="43" t="str">
        <f>IF(C37&lt;&gt;"", IF(RANK(G37, G$5:G$62)+COUNTIF(G$37:G37, G37) -1&lt;=(H$65-F$63), RANK(G37, G$5:G$62)+COUNTIF(G$37:G37, G37) -1, ""), "")</f>
        <v/>
      </c>
      <c r="I37" s="138" t="str">
        <f t="shared" ref="I37:I62" si="33">IF(IF(H37&lt;&gt;"", _xlfn.NUMBERVALUE(F37)+1, _xlfn.NUMBERVALUE(F37))&lt;&gt;0, IF(H37&lt;&gt;"", _xlfn.NUMBERVALUE(F37)+1, _xlfn.NUMBERVALUE(F37)), "")</f>
        <v/>
      </c>
      <c r="J37" s="143">
        <v>98</v>
      </c>
      <c r="K37" s="134"/>
      <c r="L37" s="42">
        <f t="shared" ref="L37:L62" si="34">IF(J37&lt;&gt;"", J37/K$63, "")</f>
        <v>2.5665200083804735E-3</v>
      </c>
      <c r="M37" s="43">
        <f t="shared" si="25"/>
        <v>0</v>
      </c>
      <c r="N37" s="43">
        <f t="shared" ref="N37:N62" si="35">IF(J37&lt;&gt;"", J37-M37*K$63, "")</f>
        <v>98</v>
      </c>
      <c r="O37" s="43" t="str">
        <f>IF(J37&lt;&gt;"", IF(RANK(N37, N$5:N$62)+COUNTIF(N$37:N37, N37) -1&lt;=(O$65-M$63), RANK(N37, N$5:N$62)+COUNTIF(N$37:N37, N37) -1, ""), "")</f>
        <v/>
      </c>
      <c r="P37" s="138" t="str">
        <f t="shared" ref="P37:P62" si="36">IF(IF(O37&lt;&gt;"", _xlfn.NUMBERVALUE(M37)+1, _xlfn.NUMBERVALUE(M37))&lt;&gt;0, IF(O37&lt;&gt;"", _xlfn.NUMBERVALUE(M37)+1, _xlfn.NUMBERVALUE(M37)), "")</f>
        <v/>
      </c>
      <c r="Q37" s="143">
        <v>48</v>
      </c>
      <c r="R37" s="134"/>
      <c r="S37" s="42">
        <f t="shared" ref="S37:S62" si="37">IF(Q37&lt;&gt;"", Q37/R$63, "")</f>
        <v>1.1747430249632893E-3</v>
      </c>
      <c r="T37" s="43">
        <f t="shared" si="26"/>
        <v>0</v>
      </c>
      <c r="U37" s="43">
        <f t="shared" ref="U37:U62" si="38">IF(Q37&lt;&gt;"", Q37-T37*R$63, "")</f>
        <v>48</v>
      </c>
      <c r="V37" s="43" t="str">
        <f>IF(Q37&lt;&gt;"", IF(RANK(U37, U$5:U$62)+COUNTIF(U$37:U37, U37) -1&lt;=(V$65-T$63), RANK(U37, U$5:U$62)+COUNTIF(U$37:U37, U37) -1, ""), "")</f>
        <v/>
      </c>
      <c r="W37" s="138" t="str">
        <f t="shared" ref="W37:W62" si="39">IF(IF(V37&lt;&gt;"", _xlfn.NUMBERVALUE(T37)+1, _xlfn.NUMBERVALUE(T37))&lt;&gt;0, IF(V37&lt;&gt;"", _xlfn.NUMBERVALUE(T37)+1, _xlfn.NUMBERVALUE(T37)), "")</f>
        <v/>
      </c>
      <c r="X37" s="143">
        <v>56</v>
      </c>
      <c r="Y37" s="134"/>
      <c r="Z37" s="42">
        <f t="shared" ref="Z37:Z62" si="40">IF(X37&lt;&gt;"", X37/Y$63, "")</f>
        <v>1.3944917575576473E-3</v>
      </c>
      <c r="AA37" s="43">
        <f t="shared" si="27"/>
        <v>0</v>
      </c>
      <c r="AB37" s="43">
        <f t="shared" ref="AB37:AB62" si="41">IF(X37&lt;&gt;"", X37-AA37*Y$63, "")</f>
        <v>56</v>
      </c>
      <c r="AC37" s="43" t="str">
        <f>IF(X37&lt;&gt;"", IF(RANK(AB37, AB$5:AB$62)+COUNTIF(AB$37:AB37, AB37) -1&lt;=(AC$65-AA$63), RANK(AB37, AB$5:AB$62)+COUNTIF(AB$37:AB37, AB37) -1, ""), "")</f>
        <v/>
      </c>
      <c r="AD37" s="138" t="str">
        <f t="shared" ref="AD37:AD62" si="42">IF(IF(AC37&lt;&gt;"", _xlfn.NUMBERVALUE(AA37)+1, _xlfn.NUMBERVALUE(AA37))&lt;&gt;0, IF(AC37&lt;&gt;"", _xlfn.NUMBERVALUE(AA37)+1, _xlfn.NUMBERVALUE(AA37)), "")</f>
        <v/>
      </c>
      <c r="AE37" s="149" t="str">
        <f t="shared" ref="AE37:AE62" si="43">IF(_xlfn.NUMBERVALUE(I37)+_xlfn.NUMBERVALUE(P37)+_xlfn.NUMBERVALUE(W37)+_xlfn.NUMBERVALUE(AD37)&lt;&gt;0, _xlfn.NUMBERVALUE(I37)+_xlfn.NUMBERVALUE(P37)+_xlfn.NUMBERVALUE(W37)+_xlfn.NUMBERVALUE(AD37), "")</f>
        <v/>
      </c>
      <c r="AF37" s="50">
        <f t="shared" ref="AF37:AF62" si="44">IF(_xlfn.NUMBERVALUE(C37)+_xlfn.NUMBERVALUE(J37)+_xlfn.NUMBERVALUE(Q37)+_xlfn.NUMBERVALUE(X37)&lt;&gt;0, _xlfn.NUMBERVALUE(C37)+_xlfn.NUMBERVALUE(J37)+_xlfn.NUMBERVALUE(Q37)+_xlfn.NUMBERVALUE(X37), "")</f>
        <v>302</v>
      </c>
      <c r="AG37" s="51"/>
      <c r="AH37" s="84" t="str">
        <f t="shared" ref="AH37:AH62" si="45">IF(AF37&gt;=AG$63, AF37, "")</f>
        <v/>
      </c>
      <c r="AI37" s="86" t="str">
        <f t="shared" ref="AI37:AI62" si="46">IF(AND(AE37&lt;&gt; "", AH37= ""),AE37, "")</f>
        <v/>
      </c>
      <c r="AJ37" s="86"/>
      <c r="AK37" s="83" t="str">
        <f t="shared" ref="AK37:AK62" si="47">IF(AH37&lt;&gt;"", AH37/AJ$63, "")</f>
        <v/>
      </c>
      <c r="AL37" s="86" t="str">
        <f t="shared" ref="AL37:AL62" si="48">IF(AK37&lt;&gt;"", _xlfn.FLOOR.MATH(AK37), "")</f>
        <v/>
      </c>
      <c r="AM37" s="86" t="str">
        <f t="shared" ref="AM37:AM62" si="49">IF(AH37&lt;&gt;"", AH37-AL37*AJ$63, "")</f>
        <v/>
      </c>
      <c r="AN37" s="84" t="str">
        <f>IF(AH37&lt;&gt;"", IF(RANK(AM37, AM$5:AM$62)+COUNTIF(AM$37:AM37, AM37) -1&lt;=(B$68-AI$63-AL$63), RANK(AM37, AM$5:AM$62)+COUNTIF(AM$37:AM37, AM37) -1, ""), "")</f>
        <v/>
      </c>
      <c r="AO37" s="93" t="str">
        <f t="shared" ref="AO37:AO62" si="50">IF(_xlfn.NUMBERVALUE(IF(AN37&lt;&gt; "", AL37+1, AL37)) + _xlfn.NUMBERVALUE(AI37)&lt;&gt;0, _xlfn.NUMBERVALUE(IF(AN37&lt;&gt; "", AL37+1, AL37)) + _xlfn.NUMBERVALUE(AI37), "")</f>
        <v/>
      </c>
      <c r="AP37" s="103" t="str">
        <f t="shared" ref="AP37:AP62" si="51">IF(_xlfn.NUMBERVALUE(AO37)-_xlfn.NUMBERVALUE(AE37)&lt;&gt;0, _xlfn.NUMBERVALUE(AO37)-_xlfn.NUMBERVALUE(AE37), "")</f>
        <v/>
      </c>
      <c r="AR37" s="144">
        <f>IF(AF37&lt;&gt; "", AF37/AF63, "")</f>
        <v>2.1341006673657848E-4</v>
      </c>
      <c r="AS37" s="62" t="str">
        <f t="shared" ref="AS37:AS62" si="52">IF(AO37&lt;&gt; "", AO37/AO$63, "")</f>
        <v/>
      </c>
      <c r="AT37" s="70">
        <f t="shared" ref="AT37:AT62" si="53">IF(_xlfn.NUMBERVALUE(AS37)-_xlfn.NUMBERVALUE(AR37)&lt;&gt; 0, _xlfn.NUMBERVALUE(AS37)-_xlfn.NUMBERVALUE(AR37), "")</f>
        <v>-2.1341006673657799E-4</v>
      </c>
      <c r="AV37" s="97" t="str">
        <f t="shared" ref="AV37:AV62" si="54">IF(_xlfn.NUMBERVALUE(AO37)&lt;&gt;0,AF37, "")</f>
        <v/>
      </c>
      <c r="AW37" s="62" t="str">
        <f t="shared" si="28"/>
        <v/>
      </c>
      <c r="AX37" s="62" t="str">
        <f t="shared" si="29"/>
        <v/>
      </c>
      <c r="AY37" s="145" t="str">
        <f t="shared" si="30"/>
        <v/>
      </c>
    </row>
    <row r="38" spans="1:51" ht="15" customHeight="1" x14ac:dyDescent="0.2">
      <c r="A38" s="47" t="s">
        <v>250</v>
      </c>
      <c r="B38" s="48" t="s">
        <v>308</v>
      </c>
      <c r="C38" s="141">
        <v>255</v>
      </c>
      <c r="D38" s="134"/>
      <c r="E38" s="42">
        <f t="shared" si="31"/>
        <v>6.7041749921127351E-3</v>
      </c>
      <c r="F38" s="43">
        <f t="shared" si="24"/>
        <v>0</v>
      </c>
      <c r="G38" s="43">
        <f t="shared" si="32"/>
        <v>255</v>
      </c>
      <c r="H38" s="43" t="str">
        <f>IF(C38&lt;&gt;"", IF(RANK(G38, G$5:G$62)+COUNTIF(G$38:G38, G38) -1&lt;=(H$65-F$63), RANK(G38, G$5:G$62)+COUNTIF(G$38:G38, G38) -1, ""), "")</f>
        <v/>
      </c>
      <c r="I38" s="138" t="str">
        <f t="shared" si="33"/>
        <v/>
      </c>
      <c r="J38" s="143">
        <v>179</v>
      </c>
      <c r="K38" s="134"/>
      <c r="L38" s="42">
        <f t="shared" si="34"/>
        <v>4.687827362245967E-3</v>
      </c>
      <c r="M38" s="43">
        <f t="shared" si="25"/>
        <v>0</v>
      </c>
      <c r="N38" s="43">
        <f t="shared" si="35"/>
        <v>179</v>
      </c>
      <c r="O38" s="43" t="str">
        <f>IF(J38&lt;&gt;"", IF(RANK(N38, N$5:N$62)+COUNTIF(N$38:N38, N38) -1&lt;=(O$65-M$63), RANK(N38, N$5:N$62)+COUNTIF(N$38:N38, N38) -1, ""), "")</f>
        <v/>
      </c>
      <c r="P38" s="138" t="str">
        <f t="shared" si="36"/>
        <v/>
      </c>
      <c r="Q38" s="143">
        <v>206</v>
      </c>
      <c r="R38" s="134"/>
      <c r="S38" s="42">
        <f t="shared" si="37"/>
        <v>5.0416054821341167E-3</v>
      </c>
      <c r="T38" s="43">
        <f t="shared" si="26"/>
        <v>0</v>
      </c>
      <c r="U38" s="43">
        <f t="shared" si="38"/>
        <v>206</v>
      </c>
      <c r="V38" s="43" t="str">
        <f>IF(Q38&lt;&gt;"", IF(RANK(U38, U$5:U$62)+COUNTIF(U$38:U38, U38) -1&lt;=(V$65-T$63), RANK(U38, U$5:U$62)+COUNTIF(U$38:U38, U38) -1, ""), "")</f>
        <v/>
      </c>
      <c r="W38" s="138" t="str">
        <f t="shared" si="39"/>
        <v/>
      </c>
      <c r="X38" s="143">
        <v>262</v>
      </c>
      <c r="Y38" s="134"/>
      <c r="Z38" s="42">
        <f t="shared" si="40"/>
        <v>6.5242292942875642E-3</v>
      </c>
      <c r="AA38" s="43">
        <f t="shared" si="27"/>
        <v>0</v>
      </c>
      <c r="AB38" s="43">
        <f t="shared" si="41"/>
        <v>262</v>
      </c>
      <c r="AC38" s="43" t="str">
        <f>IF(X38&lt;&gt;"", IF(RANK(AB38, AB$5:AB$62)+COUNTIF(AB$38:AB38, AB38) -1&lt;=(AC$65-AA$63), RANK(AB38, AB$5:AB$62)+COUNTIF(AB$38:AB38, AB38) -1, ""), "")</f>
        <v/>
      </c>
      <c r="AD38" s="138" t="str">
        <f t="shared" si="42"/>
        <v/>
      </c>
      <c r="AE38" s="149" t="str">
        <f t="shared" si="43"/>
        <v/>
      </c>
      <c r="AF38" s="50">
        <f t="shared" si="44"/>
        <v>902</v>
      </c>
      <c r="AG38" s="51"/>
      <c r="AH38" s="84" t="str">
        <f t="shared" si="45"/>
        <v/>
      </c>
      <c r="AI38" s="86" t="str">
        <f t="shared" si="46"/>
        <v/>
      </c>
      <c r="AJ38" s="86"/>
      <c r="AK38" s="83" t="str">
        <f t="shared" si="47"/>
        <v/>
      </c>
      <c r="AL38" s="86" t="str">
        <f t="shared" si="48"/>
        <v/>
      </c>
      <c r="AM38" s="86" t="str">
        <f t="shared" si="49"/>
        <v/>
      </c>
      <c r="AN38" s="84" t="str">
        <f>IF(AH38&lt;&gt;"", IF(RANK(AM38, AM$5:AM$62)+COUNTIF(AM$38:AM38, AM38) -1&lt;=(B$68-AI$63-AL$63), RANK(AM38, AM$5:AM$62)+COUNTIF(AM$38:AM38, AM38) -1, ""), "")</f>
        <v/>
      </c>
      <c r="AO38" s="93" t="str">
        <f t="shared" si="50"/>
        <v/>
      </c>
      <c r="AP38" s="103" t="str">
        <f t="shared" si="51"/>
        <v/>
      </c>
      <c r="AR38" s="144">
        <f>IF(AF38&lt;&gt; "", AF38/AF63, "")</f>
        <v>6.3740357680925101E-4</v>
      </c>
      <c r="AS38" s="62" t="str">
        <f t="shared" si="52"/>
        <v/>
      </c>
      <c r="AT38" s="70">
        <f t="shared" si="53"/>
        <v>-6.3740357680925101E-4</v>
      </c>
      <c r="AV38" s="97" t="str">
        <f t="shared" si="54"/>
        <v/>
      </c>
      <c r="AW38" s="62" t="str">
        <f t="shared" si="28"/>
        <v/>
      </c>
      <c r="AX38" s="62" t="str">
        <f t="shared" si="29"/>
        <v/>
      </c>
      <c r="AY38" s="145" t="str">
        <f t="shared" si="30"/>
        <v/>
      </c>
    </row>
    <row r="39" spans="1:51" ht="15" customHeight="1" x14ac:dyDescent="0.2">
      <c r="A39" s="47" t="s">
        <v>251</v>
      </c>
      <c r="B39" s="48" t="s">
        <v>309</v>
      </c>
      <c r="C39" s="49"/>
      <c r="D39" s="134"/>
      <c r="E39" s="42" t="str">
        <f t="shared" si="31"/>
        <v/>
      </c>
      <c r="F39" s="43" t="str">
        <f t="shared" si="24"/>
        <v/>
      </c>
      <c r="G39" s="43" t="str">
        <f t="shared" si="32"/>
        <v/>
      </c>
      <c r="H39" s="43" t="str">
        <f>IF(C39&lt;&gt;"", IF(RANK(G39, G$5:G$62)+COUNTIF(G$39:G39, G39) -1&lt;=(H$65-F$63), RANK(G39, G$5:G$62)+COUNTIF(G$39:G39, G39) -1, ""), "")</f>
        <v/>
      </c>
      <c r="I39" s="138" t="str">
        <f t="shared" si="33"/>
        <v/>
      </c>
      <c r="J39" s="142"/>
      <c r="K39" s="134"/>
      <c r="L39" s="42" t="str">
        <f t="shared" si="34"/>
        <v/>
      </c>
      <c r="M39" s="43" t="str">
        <f t="shared" si="25"/>
        <v/>
      </c>
      <c r="N39" s="43" t="str">
        <f t="shared" si="35"/>
        <v/>
      </c>
      <c r="O39" s="43" t="str">
        <f>IF(J39&lt;&gt;"", IF(RANK(N39, N$5:N$62)+COUNTIF(N$39:N39, N39) -1&lt;=(O$65-M$63), RANK(N39, N$5:N$62)+COUNTIF(N$39:N39, N39) -1, ""), "")</f>
        <v/>
      </c>
      <c r="P39" s="138" t="str">
        <f t="shared" si="36"/>
        <v/>
      </c>
      <c r="Q39" s="142"/>
      <c r="R39" s="134"/>
      <c r="S39" s="42" t="str">
        <f t="shared" si="37"/>
        <v/>
      </c>
      <c r="T39" s="43" t="str">
        <f t="shared" si="26"/>
        <v/>
      </c>
      <c r="U39" s="43" t="str">
        <f t="shared" si="38"/>
        <v/>
      </c>
      <c r="V39" s="43" t="str">
        <f>IF(Q39&lt;&gt;"", IF(RANK(U39, U$5:U$62)+COUNTIF(U$39:U39, U39) -1&lt;=(V$65-T$63), RANK(U39, U$5:U$62)+COUNTIF(U$39:U39, U39) -1, ""), "")</f>
        <v/>
      </c>
      <c r="W39" s="138" t="str">
        <f t="shared" si="39"/>
        <v/>
      </c>
      <c r="X39" s="142"/>
      <c r="Y39" s="134"/>
      <c r="Z39" s="42" t="str">
        <f t="shared" si="40"/>
        <v/>
      </c>
      <c r="AA39" s="43" t="str">
        <f t="shared" si="27"/>
        <v/>
      </c>
      <c r="AB39" s="43" t="str">
        <f t="shared" si="41"/>
        <v/>
      </c>
      <c r="AC39" s="43" t="str">
        <f>IF(X39&lt;&gt;"", IF(RANK(AB39, AB$5:AB$62)+COUNTIF(AB$39:AB39, AB39) -1&lt;=(AC$65-AA$63), RANK(AB39, AB$5:AB$62)+COUNTIF(AB$39:AB39, AB39) -1, ""), "")</f>
        <v/>
      </c>
      <c r="AD39" s="138" t="str">
        <f t="shared" si="42"/>
        <v/>
      </c>
      <c r="AE39" s="149" t="str">
        <f t="shared" si="43"/>
        <v/>
      </c>
      <c r="AF39" s="50" t="str">
        <f t="shared" si="44"/>
        <v/>
      </c>
      <c r="AG39" s="51"/>
      <c r="AH39" s="84" t="str">
        <f t="shared" si="45"/>
        <v/>
      </c>
      <c r="AI39" s="86" t="str">
        <f t="shared" si="46"/>
        <v/>
      </c>
      <c r="AJ39" s="86"/>
      <c r="AK39" s="83" t="str">
        <f t="shared" si="47"/>
        <v/>
      </c>
      <c r="AL39" s="86" t="str">
        <f t="shared" si="48"/>
        <v/>
      </c>
      <c r="AM39" s="86" t="str">
        <f t="shared" si="49"/>
        <v/>
      </c>
      <c r="AN39" s="84" t="str">
        <f>IF(AH39&lt;&gt;"", IF(RANK(AM39, AM$5:AM$62)+COUNTIF(AM$39:AM39, AM39) -1&lt;=(B$68-AI$63-AL$63), RANK(AM39, AM$5:AM$62)+COUNTIF(AM$39:AM39, AM39) -1, ""), "")</f>
        <v/>
      </c>
      <c r="AO39" s="93" t="str">
        <f t="shared" si="50"/>
        <v/>
      </c>
      <c r="AP39" s="103" t="str">
        <f t="shared" si="51"/>
        <v/>
      </c>
      <c r="AR39" s="144" t="str">
        <f>IF(AF39&lt;&gt; "", AF39/AF63, "")</f>
        <v/>
      </c>
      <c r="AS39" s="62" t="str">
        <f t="shared" si="52"/>
        <v/>
      </c>
      <c r="AT39" s="70" t="str">
        <f t="shared" si="53"/>
        <v/>
      </c>
      <c r="AV39" s="97" t="str">
        <f t="shared" si="54"/>
        <v/>
      </c>
      <c r="AW39" s="62" t="str">
        <f t="shared" si="28"/>
        <v/>
      </c>
      <c r="AX39" s="62" t="str">
        <f t="shared" si="29"/>
        <v/>
      </c>
      <c r="AY39" s="145" t="str">
        <f t="shared" si="30"/>
        <v/>
      </c>
    </row>
    <row r="40" spans="1:51" ht="15" customHeight="1" x14ac:dyDescent="0.2">
      <c r="A40" s="47" t="s">
        <v>252</v>
      </c>
      <c r="B40" s="48" t="s">
        <v>310</v>
      </c>
      <c r="C40" s="49"/>
      <c r="D40" s="134"/>
      <c r="E40" s="42" t="str">
        <f t="shared" si="31"/>
        <v/>
      </c>
      <c r="F40" s="43" t="str">
        <f t="shared" si="24"/>
        <v/>
      </c>
      <c r="G40" s="43" t="str">
        <f t="shared" si="32"/>
        <v/>
      </c>
      <c r="H40" s="43" t="str">
        <f>IF(C40&lt;&gt;"", IF(RANK(G40, G$5:G$62)+COUNTIF(G$40:G40, G40) -1&lt;=(H$65-F$63), RANK(G40, G$5:G$62)+COUNTIF(G$40:G40, G40) -1, ""), "")</f>
        <v/>
      </c>
      <c r="I40" s="138" t="str">
        <f t="shared" si="33"/>
        <v/>
      </c>
      <c r="J40" s="142"/>
      <c r="K40" s="134"/>
      <c r="L40" s="42" t="str">
        <f t="shared" si="34"/>
        <v/>
      </c>
      <c r="M40" s="43" t="str">
        <f t="shared" si="25"/>
        <v/>
      </c>
      <c r="N40" s="43" t="str">
        <f t="shared" si="35"/>
        <v/>
      </c>
      <c r="O40" s="43" t="str">
        <f>IF(J40&lt;&gt;"", IF(RANK(N40, N$5:N$62)+COUNTIF(N$40:N40, N40) -1&lt;=(O$65-M$63), RANK(N40, N$5:N$62)+COUNTIF(N$40:N40, N40) -1, ""), "")</f>
        <v/>
      </c>
      <c r="P40" s="138" t="str">
        <f t="shared" si="36"/>
        <v/>
      </c>
      <c r="Q40" s="142"/>
      <c r="R40" s="134"/>
      <c r="S40" s="42" t="str">
        <f t="shared" si="37"/>
        <v/>
      </c>
      <c r="T40" s="43" t="str">
        <f t="shared" si="26"/>
        <v/>
      </c>
      <c r="U40" s="43" t="str">
        <f t="shared" si="38"/>
        <v/>
      </c>
      <c r="V40" s="43" t="str">
        <f>IF(Q40&lt;&gt;"", IF(RANK(U40, U$5:U$62)+COUNTIF(U$40:U40, U40) -1&lt;=(V$65-T$63), RANK(U40, U$5:U$62)+COUNTIF(U$40:U40, U40) -1, ""), "")</f>
        <v/>
      </c>
      <c r="W40" s="138" t="str">
        <f t="shared" si="39"/>
        <v/>
      </c>
      <c r="X40" s="142"/>
      <c r="Y40" s="134"/>
      <c r="Z40" s="42" t="str">
        <f t="shared" si="40"/>
        <v/>
      </c>
      <c r="AA40" s="43" t="str">
        <f t="shared" si="27"/>
        <v/>
      </c>
      <c r="AB40" s="43" t="str">
        <f t="shared" si="41"/>
        <v/>
      </c>
      <c r="AC40" s="43" t="str">
        <f>IF(X40&lt;&gt;"", IF(RANK(AB40, AB$5:AB$62)+COUNTIF(AB$40:AB40, AB40) -1&lt;=(AC$65-AA$63), RANK(AB40, AB$5:AB$62)+COUNTIF(AB$40:AB40, AB40) -1, ""), "")</f>
        <v/>
      </c>
      <c r="AD40" s="138" t="str">
        <f t="shared" si="42"/>
        <v/>
      </c>
      <c r="AE40" s="149" t="str">
        <f t="shared" si="43"/>
        <v/>
      </c>
      <c r="AF40" s="50" t="str">
        <f t="shared" si="44"/>
        <v/>
      </c>
      <c r="AG40" s="51"/>
      <c r="AH40" s="84" t="str">
        <f t="shared" si="45"/>
        <v/>
      </c>
      <c r="AI40" s="86" t="str">
        <f t="shared" si="46"/>
        <v/>
      </c>
      <c r="AJ40" s="86"/>
      <c r="AK40" s="83" t="str">
        <f t="shared" si="47"/>
        <v/>
      </c>
      <c r="AL40" s="86" t="str">
        <f t="shared" si="48"/>
        <v/>
      </c>
      <c r="AM40" s="86" t="str">
        <f t="shared" si="49"/>
        <v/>
      </c>
      <c r="AN40" s="84" t="str">
        <f>IF(AH40&lt;&gt;"", IF(RANK(AM40, AM$5:AM$62)+COUNTIF(AM$40:AM40, AM40) -1&lt;=(B$68-AI$63-AL$63), RANK(AM40, AM$5:AM$62)+COUNTIF(AM$40:AM40, AM40) -1, ""), "")</f>
        <v/>
      </c>
      <c r="AO40" s="93" t="str">
        <f t="shared" si="50"/>
        <v/>
      </c>
      <c r="AP40" s="103" t="str">
        <f t="shared" si="51"/>
        <v/>
      </c>
      <c r="AR40" s="144" t="str">
        <f>IF(AF40&lt;&gt; "", AF40/AF63, "")</f>
        <v/>
      </c>
      <c r="AS40" s="62" t="str">
        <f t="shared" si="52"/>
        <v/>
      </c>
      <c r="AT40" s="70" t="str">
        <f t="shared" si="53"/>
        <v/>
      </c>
      <c r="AV40" s="97" t="str">
        <f t="shared" si="54"/>
        <v/>
      </c>
      <c r="AW40" s="62" t="str">
        <f t="shared" si="28"/>
        <v/>
      </c>
      <c r="AX40" s="62" t="str">
        <f t="shared" si="29"/>
        <v/>
      </c>
      <c r="AY40" s="145" t="str">
        <f t="shared" si="30"/>
        <v/>
      </c>
    </row>
    <row r="41" spans="1:51" ht="15" customHeight="1" x14ac:dyDescent="0.2">
      <c r="A41" s="47" t="s">
        <v>253</v>
      </c>
      <c r="B41" s="48" t="s">
        <v>311</v>
      </c>
      <c r="C41" s="49"/>
      <c r="D41" s="134"/>
      <c r="E41" s="42" t="str">
        <f t="shared" si="31"/>
        <v/>
      </c>
      <c r="F41" s="43" t="str">
        <f t="shared" si="24"/>
        <v/>
      </c>
      <c r="G41" s="43" t="str">
        <f t="shared" si="32"/>
        <v/>
      </c>
      <c r="H41" s="43" t="str">
        <f>IF(C41&lt;&gt;"", IF(RANK(G41, G$5:G$62)+COUNTIF(G$41:G41, G41) -1&lt;=(H$65-F$63), RANK(G41, G$5:G$62)+COUNTIF(G$41:G41, G41) -1, ""), "")</f>
        <v/>
      </c>
      <c r="I41" s="138" t="str">
        <f t="shared" si="33"/>
        <v/>
      </c>
      <c r="J41" s="142"/>
      <c r="K41" s="134"/>
      <c r="L41" s="42" t="str">
        <f t="shared" si="34"/>
        <v/>
      </c>
      <c r="M41" s="43" t="str">
        <f t="shared" si="25"/>
        <v/>
      </c>
      <c r="N41" s="43" t="str">
        <f t="shared" si="35"/>
        <v/>
      </c>
      <c r="O41" s="43" t="str">
        <f>IF(J41&lt;&gt;"", IF(RANK(N41, N$5:N$62)+COUNTIF(N$41:N41, N41) -1&lt;=(O$65-M$63), RANK(N41, N$5:N$62)+COUNTIF(N$41:N41, N41) -1, ""), "")</f>
        <v/>
      </c>
      <c r="P41" s="138" t="str">
        <f t="shared" si="36"/>
        <v/>
      </c>
      <c r="Q41" s="142"/>
      <c r="R41" s="134"/>
      <c r="S41" s="42" t="str">
        <f t="shared" si="37"/>
        <v/>
      </c>
      <c r="T41" s="43" t="str">
        <f t="shared" si="26"/>
        <v/>
      </c>
      <c r="U41" s="43" t="str">
        <f t="shared" si="38"/>
        <v/>
      </c>
      <c r="V41" s="43" t="str">
        <f>IF(Q41&lt;&gt;"", IF(RANK(U41, U$5:U$62)+COUNTIF(U$41:U41, U41) -1&lt;=(V$65-T$63), RANK(U41, U$5:U$62)+COUNTIF(U$41:U41, U41) -1, ""), "")</f>
        <v/>
      </c>
      <c r="W41" s="138" t="str">
        <f t="shared" si="39"/>
        <v/>
      </c>
      <c r="X41" s="142"/>
      <c r="Y41" s="134"/>
      <c r="Z41" s="42" t="str">
        <f t="shared" si="40"/>
        <v/>
      </c>
      <c r="AA41" s="43" t="str">
        <f t="shared" si="27"/>
        <v/>
      </c>
      <c r="AB41" s="43" t="str">
        <f t="shared" si="41"/>
        <v/>
      </c>
      <c r="AC41" s="43" t="str">
        <f>IF(X41&lt;&gt;"", IF(RANK(AB41, AB$5:AB$62)+COUNTIF(AB$41:AB41, AB41) -1&lt;=(AC$65-AA$63), RANK(AB41, AB$5:AB$62)+COUNTIF(AB$41:AB41, AB41) -1, ""), "")</f>
        <v/>
      </c>
      <c r="AD41" s="138" t="str">
        <f t="shared" si="42"/>
        <v/>
      </c>
      <c r="AE41" s="149" t="str">
        <f t="shared" si="43"/>
        <v/>
      </c>
      <c r="AF41" s="50" t="str">
        <f t="shared" si="44"/>
        <v/>
      </c>
      <c r="AG41" s="51"/>
      <c r="AH41" s="84" t="str">
        <f t="shared" si="45"/>
        <v/>
      </c>
      <c r="AI41" s="86" t="str">
        <f t="shared" si="46"/>
        <v/>
      </c>
      <c r="AJ41" s="86"/>
      <c r="AK41" s="83" t="str">
        <f t="shared" si="47"/>
        <v/>
      </c>
      <c r="AL41" s="86" t="str">
        <f t="shared" si="48"/>
        <v/>
      </c>
      <c r="AM41" s="86" t="str">
        <f t="shared" si="49"/>
        <v/>
      </c>
      <c r="AN41" s="84" t="str">
        <f>IF(AH41&lt;&gt;"", IF(RANK(AM41, AM$5:AM$62)+COUNTIF(AM$41:AM41, AM41) -1&lt;=(B$68-AI$63-AL$63), RANK(AM41, AM$5:AM$62)+COUNTIF(AM$41:AM41, AM41) -1, ""), "")</f>
        <v/>
      </c>
      <c r="AO41" s="93" t="str">
        <f t="shared" si="50"/>
        <v/>
      </c>
      <c r="AP41" s="103" t="str">
        <f t="shared" si="51"/>
        <v/>
      </c>
      <c r="AR41" s="144" t="str">
        <f>IF(AF41&lt;&gt; "", AF41/AF63, "")</f>
        <v/>
      </c>
      <c r="AS41" s="62" t="str">
        <f t="shared" si="52"/>
        <v/>
      </c>
      <c r="AT41" s="70" t="str">
        <f t="shared" si="53"/>
        <v/>
      </c>
      <c r="AV41" s="97" t="str">
        <f t="shared" si="54"/>
        <v/>
      </c>
      <c r="AW41" s="62" t="str">
        <f t="shared" si="28"/>
        <v/>
      </c>
      <c r="AX41" s="62" t="str">
        <f t="shared" si="29"/>
        <v/>
      </c>
      <c r="AY41" s="145" t="str">
        <f t="shared" si="30"/>
        <v/>
      </c>
    </row>
    <row r="42" spans="1:51" ht="15" customHeight="1" x14ac:dyDescent="0.2">
      <c r="A42" s="47" t="s">
        <v>254</v>
      </c>
      <c r="B42" s="48" t="s">
        <v>312</v>
      </c>
      <c r="C42" s="141">
        <v>78</v>
      </c>
      <c r="D42" s="134"/>
      <c r="E42" s="42">
        <f t="shared" si="31"/>
        <v>2.0506888211168366E-3</v>
      </c>
      <c r="F42" s="43">
        <f t="shared" si="24"/>
        <v>0</v>
      </c>
      <c r="G42" s="43">
        <f t="shared" si="32"/>
        <v>78</v>
      </c>
      <c r="H42" s="43" t="str">
        <f>IF(C42&lt;&gt;"", IF(RANK(G42, G$5:G$62)+COUNTIF(G$42:G42, G42) -1&lt;=(H$65-F$63), RANK(G42, G$5:G$62)+COUNTIF(G$42:G42, G42) -1, ""), "")</f>
        <v/>
      </c>
      <c r="I42" s="138" t="str">
        <f t="shared" si="33"/>
        <v/>
      </c>
      <c r="J42" s="143">
        <v>52</v>
      </c>
      <c r="K42" s="134"/>
      <c r="L42" s="42">
        <f t="shared" si="34"/>
        <v>1.3618269432222922E-3</v>
      </c>
      <c r="M42" s="43">
        <f t="shared" si="25"/>
        <v>0</v>
      </c>
      <c r="N42" s="43">
        <f t="shared" si="35"/>
        <v>52</v>
      </c>
      <c r="O42" s="43" t="str">
        <f>IF(J42&lt;&gt;"", IF(RANK(N42, N$5:N$62)+COUNTIF(N$42:N42, N42) -1&lt;=(O$65-M$63), RANK(N42, N$5:N$62)+COUNTIF(N$42:N42, N42) -1, ""), "")</f>
        <v/>
      </c>
      <c r="P42" s="138" t="str">
        <f t="shared" si="36"/>
        <v/>
      </c>
      <c r="Q42" s="143">
        <v>23</v>
      </c>
      <c r="R42" s="134"/>
      <c r="S42" s="42">
        <f t="shared" si="37"/>
        <v>5.6289769946157614E-4</v>
      </c>
      <c r="T42" s="43">
        <f t="shared" si="26"/>
        <v>0</v>
      </c>
      <c r="U42" s="43">
        <f t="shared" si="38"/>
        <v>23</v>
      </c>
      <c r="V42" s="43" t="str">
        <f>IF(Q42&lt;&gt;"", IF(RANK(U42, U$5:U$62)+COUNTIF(U$42:U42, U42) -1&lt;=(V$65-T$63), RANK(U42, U$5:U$62)+COUNTIF(U$42:U42, U42) -1, ""), "")</f>
        <v/>
      </c>
      <c r="W42" s="138" t="str">
        <f t="shared" si="39"/>
        <v/>
      </c>
      <c r="X42" s="143">
        <v>84</v>
      </c>
      <c r="Y42" s="134"/>
      <c r="Z42" s="42">
        <f t="shared" si="40"/>
        <v>2.0917376363364711E-3</v>
      </c>
      <c r="AA42" s="43">
        <f t="shared" si="27"/>
        <v>0</v>
      </c>
      <c r="AB42" s="43">
        <f t="shared" si="41"/>
        <v>84</v>
      </c>
      <c r="AC42" s="43" t="str">
        <f>IF(X42&lt;&gt;"", IF(RANK(AB42, AB$5:AB$62)+COUNTIF(AB$42:AB42, AB42) -1&lt;=(AC$65-AA$63), RANK(AB42, AB$5:AB$62)+COUNTIF(AB$42:AB42, AB42) -1, ""), "")</f>
        <v/>
      </c>
      <c r="AD42" s="138" t="str">
        <f t="shared" si="42"/>
        <v/>
      </c>
      <c r="AE42" s="149" t="str">
        <f t="shared" si="43"/>
        <v/>
      </c>
      <c r="AF42" s="50">
        <f t="shared" si="44"/>
        <v>237</v>
      </c>
      <c r="AG42" s="51"/>
      <c r="AH42" s="84" t="str">
        <f t="shared" si="45"/>
        <v/>
      </c>
      <c r="AI42" s="86" t="str">
        <f t="shared" si="46"/>
        <v/>
      </c>
      <c r="AJ42" s="86"/>
      <c r="AK42" s="83" t="str">
        <f t="shared" si="47"/>
        <v/>
      </c>
      <c r="AL42" s="86" t="str">
        <f t="shared" si="48"/>
        <v/>
      </c>
      <c r="AM42" s="86" t="str">
        <f t="shared" si="49"/>
        <v/>
      </c>
      <c r="AN42" s="84" t="str">
        <f>IF(AH42&lt;&gt;"", IF(RANK(AM42, AM$5:AM$62)+COUNTIF(AM$42:AM42, AM42) -1&lt;=(B$68-AI$63-AL$63), RANK(AM42, AM$5:AM$62)+COUNTIF(AM$42:AM42, AM42) -1, ""), "")</f>
        <v/>
      </c>
      <c r="AO42" s="93" t="str">
        <f t="shared" si="50"/>
        <v/>
      </c>
      <c r="AP42" s="103" t="str">
        <f t="shared" si="51"/>
        <v/>
      </c>
      <c r="AR42" s="144">
        <f>IF(AF42&lt;&gt; "", AF42/AF63, "")</f>
        <v>1.6747743647870563E-4</v>
      </c>
      <c r="AS42" s="62" t="str">
        <f t="shared" si="52"/>
        <v/>
      </c>
      <c r="AT42" s="70">
        <f t="shared" si="53"/>
        <v>-1.6747743647870601E-4</v>
      </c>
      <c r="AV42" s="97" t="str">
        <f t="shared" si="54"/>
        <v/>
      </c>
      <c r="AW42" s="62" t="str">
        <f t="shared" si="28"/>
        <v/>
      </c>
      <c r="AX42" s="62" t="str">
        <f t="shared" si="29"/>
        <v/>
      </c>
      <c r="AY42" s="145" t="str">
        <f t="shared" si="30"/>
        <v/>
      </c>
    </row>
    <row r="43" spans="1:51" ht="15" customHeight="1" x14ac:dyDescent="0.2">
      <c r="A43" s="47" t="s">
        <v>255</v>
      </c>
      <c r="B43" s="48" t="s">
        <v>313</v>
      </c>
      <c r="C43" s="141">
        <v>542</v>
      </c>
      <c r="D43" s="134"/>
      <c r="E43" s="42">
        <f t="shared" si="31"/>
        <v>1.4249658218529814E-2</v>
      </c>
      <c r="F43" s="43">
        <f t="shared" si="24"/>
        <v>0</v>
      </c>
      <c r="G43" s="43">
        <f t="shared" si="32"/>
        <v>542</v>
      </c>
      <c r="H43" s="43" t="str">
        <f>IF(C43&lt;&gt;"", IF(RANK(G43, G$5:G$62)+COUNTIF(G$43:G43, G43) -1&lt;=(H$65-F$63), RANK(G43, G$5:G$62)+COUNTIF(G$43:G43, G43) -1, ""), "")</f>
        <v/>
      </c>
      <c r="I43" s="138" t="str">
        <f t="shared" si="33"/>
        <v/>
      </c>
      <c r="J43" s="143">
        <v>590</v>
      </c>
      <c r="K43" s="134"/>
      <c r="L43" s="42">
        <f t="shared" si="34"/>
        <v>1.5451498009637545E-2</v>
      </c>
      <c r="M43" s="43">
        <f t="shared" si="25"/>
        <v>0</v>
      </c>
      <c r="N43" s="43">
        <f t="shared" si="35"/>
        <v>590</v>
      </c>
      <c r="O43" s="43" t="str">
        <f>IF(J43&lt;&gt;"", IF(RANK(N43, N$5:N$62)+COUNTIF(N$43:N43, N43) -1&lt;=(O$65-M$63), RANK(N43, N$5:N$62)+COUNTIF(N$43:N43, N43) -1, ""), "")</f>
        <v/>
      </c>
      <c r="P43" s="138" t="str">
        <f t="shared" si="36"/>
        <v/>
      </c>
      <c r="Q43" s="143">
        <v>1272</v>
      </c>
      <c r="R43" s="134"/>
      <c r="S43" s="42">
        <f t="shared" si="37"/>
        <v>3.1130690161527166E-2</v>
      </c>
      <c r="T43" s="43">
        <f t="shared" si="26"/>
        <v>0</v>
      </c>
      <c r="U43" s="43">
        <f t="shared" si="38"/>
        <v>1272</v>
      </c>
      <c r="V43" s="43" t="str">
        <f>IF(Q43&lt;&gt;"", IF(RANK(U43, U$5:U$62)+COUNTIF(U$43:U43, U43) -1&lt;=(V$65-T$63), RANK(U43, U$5:U$62)+COUNTIF(U$43:U43, U43) -1, ""), "")</f>
        <v/>
      </c>
      <c r="W43" s="138" t="str">
        <f t="shared" si="39"/>
        <v/>
      </c>
      <c r="X43" s="143">
        <v>671</v>
      </c>
      <c r="Y43" s="134"/>
      <c r="Z43" s="42">
        <f t="shared" si="40"/>
        <v>1.6708999452163951E-2</v>
      </c>
      <c r="AA43" s="43">
        <f t="shared" si="27"/>
        <v>0</v>
      </c>
      <c r="AB43" s="43">
        <f t="shared" si="41"/>
        <v>671</v>
      </c>
      <c r="AC43" s="43" t="str">
        <f>IF(X43&lt;&gt;"", IF(RANK(AB43, AB$5:AB$62)+COUNTIF(AB$43:AB43, AB43) -1&lt;=(AC$65-AA$63), RANK(AB43, AB$5:AB$62)+COUNTIF(AB$43:AB43, AB43) -1, ""), "")</f>
        <v/>
      </c>
      <c r="AD43" s="138" t="str">
        <f t="shared" si="42"/>
        <v/>
      </c>
      <c r="AE43" s="149" t="str">
        <f t="shared" si="43"/>
        <v/>
      </c>
      <c r="AF43" s="50">
        <f t="shared" si="44"/>
        <v>3075</v>
      </c>
      <c r="AG43" s="51"/>
      <c r="AH43" s="84" t="str">
        <f t="shared" si="45"/>
        <v/>
      </c>
      <c r="AI43" s="86" t="str">
        <f t="shared" si="46"/>
        <v/>
      </c>
      <c r="AJ43" s="86"/>
      <c r="AK43" s="83" t="str">
        <f t="shared" si="47"/>
        <v/>
      </c>
      <c r="AL43" s="86" t="str">
        <f t="shared" si="48"/>
        <v/>
      </c>
      <c r="AM43" s="86" t="str">
        <f t="shared" si="49"/>
        <v/>
      </c>
      <c r="AN43" s="84" t="str">
        <f>IF(AH43&lt;&gt;"", IF(RANK(AM43, AM$5:AM$62)+COUNTIF(AM$43:AM43, AM43) -1&lt;=(B$68-AI$63-AL$63), RANK(AM43, AM$5:AM$62)+COUNTIF(AM$43:AM43, AM43) -1, ""), "")</f>
        <v/>
      </c>
      <c r="AO43" s="93" t="str">
        <f t="shared" si="50"/>
        <v/>
      </c>
      <c r="AP43" s="103" t="str">
        <f t="shared" si="51"/>
        <v/>
      </c>
      <c r="AR43" s="144">
        <f>IF(AF43&lt;&gt; "", AF43/AF63, "")</f>
        <v>2.1729667391224465E-3</v>
      </c>
      <c r="AS43" s="62" t="str">
        <f t="shared" si="52"/>
        <v/>
      </c>
      <c r="AT43" s="70">
        <f t="shared" si="53"/>
        <v>-2.17296673912245E-3</v>
      </c>
      <c r="AV43" s="97" t="str">
        <f t="shared" si="54"/>
        <v/>
      </c>
      <c r="AW43" s="62" t="str">
        <f t="shared" si="28"/>
        <v/>
      </c>
      <c r="AX43" s="62" t="str">
        <f t="shared" si="29"/>
        <v/>
      </c>
      <c r="AY43" s="145" t="str">
        <f t="shared" si="30"/>
        <v/>
      </c>
    </row>
    <row r="44" spans="1:51" ht="15" customHeight="1" x14ac:dyDescent="0.2">
      <c r="A44" s="47" t="s">
        <v>256</v>
      </c>
      <c r="B44" s="48" t="s">
        <v>314</v>
      </c>
      <c r="C44" s="141">
        <v>704</v>
      </c>
      <c r="D44" s="134"/>
      <c r="E44" s="42">
        <f t="shared" si="31"/>
        <v>1.850878115469555E-2</v>
      </c>
      <c r="F44" s="43">
        <f t="shared" si="24"/>
        <v>0</v>
      </c>
      <c r="G44" s="43">
        <f t="shared" si="32"/>
        <v>704</v>
      </c>
      <c r="H44" s="43" t="str">
        <f>IF(C44&lt;&gt;"", IF(RANK(G44, G$5:G$62)+COUNTIF(G$44:G44, G44) -1&lt;=(H$65-F$63), RANK(G44, G$5:G$62)+COUNTIF(G$44:G44, G44) -1, ""), "")</f>
        <v/>
      </c>
      <c r="I44" s="138" t="str">
        <f t="shared" si="33"/>
        <v/>
      </c>
      <c r="J44" s="143">
        <v>1135</v>
      </c>
      <c r="K44" s="134"/>
      <c r="L44" s="42">
        <f t="shared" si="34"/>
        <v>2.9724491933794259E-2</v>
      </c>
      <c r="M44" s="43">
        <f t="shared" si="25"/>
        <v>0</v>
      </c>
      <c r="N44" s="43">
        <f t="shared" si="35"/>
        <v>1135</v>
      </c>
      <c r="O44" s="43" t="str">
        <f>IF(J44&lt;&gt;"", IF(RANK(N44, N$5:N$62)+COUNTIF(N$44:N44, N44) -1&lt;=(O$65-M$63), RANK(N44, N$5:N$62)+COUNTIF(N$44:N44, N44) -1, ""), "")</f>
        <v/>
      </c>
      <c r="P44" s="138" t="str">
        <f t="shared" si="36"/>
        <v/>
      </c>
      <c r="Q44" s="143">
        <v>352</v>
      </c>
      <c r="R44" s="134"/>
      <c r="S44" s="42">
        <f t="shared" si="37"/>
        <v>8.6147821830641208E-3</v>
      </c>
      <c r="T44" s="43">
        <f t="shared" si="26"/>
        <v>0</v>
      </c>
      <c r="U44" s="43">
        <f t="shared" si="38"/>
        <v>352</v>
      </c>
      <c r="V44" s="43" t="str">
        <f>IF(Q44&lt;&gt;"", IF(RANK(U44, U$5:U$62)+COUNTIF(U$44:U44, U44) -1&lt;=(V$65-T$63), RANK(U44, U$5:U$62)+COUNTIF(U$44:U44, U44) -1, ""), "")</f>
        <v/>
      </c>
      <c r="W44" s="138" t="str">
        <f t="shared" si="39"/>
        <v/>
      </c>
      <c r="X44" s="143">
        <v>336</v>
      </c>
      <c r="Y44" s="134"/>
      <c r="Z44" s="42">
        <f t="shared" si="40"/>
        <v>8.3669505453458845E-3</v>
      </c>
      <c r="AA44" s="43">
        <f t="shared" si="27"/>
        <v>0</v>
      </c>
      <c r="AB44" s="43">
        <f t="shared" si="41"/>
        <v>336</v>
      </c>
      <c r="AC44" s="43" t="str">
        <f>IF(X44&lt;&gt;"", IF(RANK(AB44, AB$5:AB$62)+COUNTIF(AB$44:AB44, AB44) -1&lt;=(AC$65-AA$63), RANK(AB44, AB$5:AB$62)+COUNTIF(AB$44:AB44, AB44) -1, ""), "")</f>
        <v/>
      </c>
      <c r="AD44" s="138" t="str">
        <f t="shared" si="42"/>
        <v/>
      </c>
      <c r="AE44" s="149" t="str">
        <f t="shared" si="43"/>
        <v/>
      </c>
      <c r="AF44" s="50">
        <f t="shared" si="44"/>
        <v>2527</v>
      </c>
      <c r="AG44" s="51"/>
      <c r="AH44" s="84" t="str">
        <f t="shared" si="45"/>
        <v/>
      </c>
      <c r="AI44" s="86" t="str">
        <f t="shared" si="46"/>
        <v/>
      </c>
      <c r="AJ44" s="86"/>
      <c r="AK44" s="83" t="str">
        <f t="shared" si="47"/>
        <v/>
      </c>
      <c r="AL44" s="86" t="str">
        <f t="shared" si="48"/>
        <v/>
      </c>
      <c r="AM44" s="86" t="str">
        <f t="shared" si="49"/>
        <v/>
      </c>
      <c r="AN44" s="84" t="str">
        <f>IF(AH44&lt;&gt;"", IF(RANK(AM44, AM$5:AM$62)+COUNTIF(AM$44:AM44, AM44) -1&lt;=(B$68-AI$63-AL$63), RANK(AM44, AM$5:AM$62)+COUNTIF(AM$44:AM44, AM44) -1, ""), "")</f>
        <v/>
      </c>
      <c r="AO44" s="93" t="str">
        <f t="shared" si="50"/>
        <v/>
      </c>
      <c r="AP44" s="103" t="str">
        <f t="shared" si="51"/>
        <v/>
      </c>
      <c r="AR44" s="144">
        <f>IF(AF44&lt;&gt; "", AF44/AF63, "")</f>
        <v>1.7857193332560723E-3</v>
      </c>
      <c r="AS44" s="62" t="str">
        <f t="shared" si="52"/>
        <v/>
      </c>
      <c r="AT44" s="70">
        <f t="shared" si="53"/>
        <v>-1.7857193332560699E-3</v>
      </c>
      <c r="AV44" s="97" t="str">
        <f t="shared" si="54"/>
        <v/>
      </c>
      <c r="AW44" s="62" t="str">
        <f t="shared" si="28"/>
        <v/>
      </c>
      <c r="AX44" s="62" t="str">
        <f t="shared" si="29"/>
        <v/>
      </c>
      <c r="AY44" s="145" t="str">
        <f t="shared" si="30"/>
        <v/>
      </c>
    </row>
    <row r="45" spans="1:51" ht="15" customHeight="1" x14ac:dyDescent="0.2">
      <c r="A45" s="47" t="s">
        <v>257</v>
      </c>
      <c r="B45" s="48" t="s">
        <v>315</v>
      </c>
      <c r="C45" s="141">
        <v>45</v>
      </c>
      <c r="D45" s="134"/>
      <c r="E45" s="42">
        <f t="shared" si="31"/>
        <v>1.1830897044904827E-3</v>
      </c>
      <c r="F45" s="43">
        <f t="shared" si="24"/>
        <v>0</v>
      </c>
      <c r="G45" s="43">
        <f t="shared" si="32"/>
        <v>45</v>
      </c>
      <c r="H45" s="43" t="str">
        <f>IF(C45&lt;&gt;"", IF(RANK(G45, G$5:G$62)+COUNTIF(G$45:G45, G45) -1&lt;=(H$65-F$63), RANK(G45, G$5:G$62)+COUNTIF(G$45:G45, G45) -1, ""), "")</f>
        <v/>
      </c>
      <c r="I45" s="138" t="str">
        <f t="shared" si="33"/>
        <v/>
      </c>
      <c r="J45" s="143">
        <v>36</v>
      </c>
      <c r="K45" s="134"/>
      <c r="L45" s="42">
        <f t="shared" si="34"/>
        <v>9.4280326838466376E-4</v>
      </c>
      <c r="M45" s="43">
        <f t="shared" si="25"/>
        <v>0</v>
      </c>
      <c r="N45" s="43">
        <f t="shared" si="35"/>
        <v>36</v>
      </c>
      <c r="O45" s="43" t="str">
        <f>IF(J45&lt;&gt;"", IF(RANK(N45, N$5:N$62)+COUNTIF(N$45:N45, N45) -1&lt;=(O$65-M$63), RANK(N45, N$5:N$62)+COUNTIF(N$45:N45, N45) -1, ""), "")</f>
        <v/>
      </c>
      <c r="P45" s="138" t="str">
        <f t="shared" si="36"/>
        <v/>
      </c>
      <c r="Q45" s="143">
        <v>20</v>
      </c>
      <c r="R45" s="134"/>
      <c r="S45" s="42">
        <f t="shared" si="37"/>
        <v>4.8947626040137058E-4</v>
      </c>
      <c r="T45" s="43">
        <f t="shared" si="26"/>
        <v>0</v>
      </c>
      <c r="U45" s="43">
        <f t="shared" si="38"/>
        <v>20</v>
      </c>
      <c r="V45" s="43" t="str">
        <f>IF(Q45&lt;&gt;"", IF(RANK(U45, U$5:U$62)+COUNTIF(U$45:U45, U45) -1&lt;=(V$65-T$63), RANK(U45, U$5:U$62)+COUNTIF(U$45:U45, U45) -1, ""), "")</f>
        <v/>
      </c>
      <c r="W45" s="138" t="str">
        <f t="shared" si="39"/>
        <v/>
      </c>
      <c r="X45" s="143">
        <v>23</v>
      </c>
      <c r="Y45" s="134"/>
      <c r="Z45" s="42">
        <f t="shared" si="40"/>
        <v>5.7273768613974802E-4</v>
      </c>
      <c r="AA45" s="43">
        <f t="shared" si="27"/>
        <v>0</v>
      </c>
      <c r="AB45" s="43">
        <f t="shared" si="41"/>
        <v>23</v>
      </c>
      <c r="AC45" s="43" t="str">
        <f>IF(X45&lt;&gt;"", IF(RANK(AB45, AB$5:AB$62)+COUNTIF(AB$45:AB45, AB45) -1&lt;=(AC$65-AA$63), RANK(AB45, AB$5:AB$62)+COUNTIF(AB$45:AB45, AB45) -1, ""), "")</f>
        <v/>
      </c>
      <c r="AD45" s="138" t="str">
        <f t="shared" si="42"/>
        <v/>
      </c>
      <c r="AE45" s="149" t="str">
        <f t="shared" si="43"/>
        <v/>
      </c>
      <c r="AF45" s="50">
        <f t="shared" si="44"/>
        <v>124</v>
      </c>
      <c r="AG45" s="51"/>
      <c r="AH45" s="84" t="str">
        <f t="shared" si="45"/>
        <v/>
      </c>
      <c r="AI45" s="86" t="str">
        <f t="shared" si="46"/>
        <v/>
      </c>
      <c r="AJ45" s="86"/>
      <c r="AK45" s="83" t="str">
        <f t="shared" si="47"/>
        <v/>
      </c>
      <c r="AL45" s="86" t="str">
        <f t="shared" si="48"/>
        <v/>
      </c>
      <c r="AM45" s="86" t="str">
        <f t="shared" si="49"/>
        <v/>
      </c>
      <c r="AN45" s="84" t="str">
        <f>IF(AH45&lt;&gt;"", IF(RANK(AM45, AM$5:AM$62)+COUNTIF(AM$45:AM45, AM45) -1&lt;=(B$68-AI$63-AL$63), RANK(AM45, AM$5:AM$62)+COUNTIF(AM$45:AM45, AM45) -1, ""), "")</f>
        <v/>
      </c>
      <c r="AO45" s="93" t="str">
        <f t="shared" si="50"/>
        <v/>
      </c>
      <c r="AP45" s="103" t="str">
        <f t="shared" si="51"/>
        <v/>
      </c>
      <c r="AR45" s="144">
        <f>IF(AF45&lt;&gt; "", AF45/AF63, "")</f>
        <v>8.7625325415018976E-5</v>
      </c>
      <c r="AS45" s="62" t="str">
        <f t="shared" si="52"/>
        <v/>
      </c>
      <c r="AT45" s="70">
        <f t="shared" si="53"/>
        <v>-8.7625325415019003E-5</v>
      </c>
      <c r="AV45" s="97" t="str">
        <f t="shared" si="54"/>
        <v/>
      </c>
      <c r="AW45" s="62" t="str">
        <f t="shared" si="28"/>
        <v/>
      </c>
      <c r="AX45" s="62" t="str">
        <f t="shared" si="29"/>
        <v/>
      </c>
      <c r="AY45" s="145" t="str">
        <f t="shared" si="30"/>
        <v/>
      </c>
    </row>
    <row r="46" spans="1:51" ht="15" customHeight="1" x14ac:dyDescent="0.2">
      <c r="A46" s="47" t="s">
        <v>258</v>
      </c>
      <c r="B46" s="48" t="s">
        <v>316</v>
      </c>
      <c r="C46" s="49"/>
      <c r="D46" s="134"/>
      <c r="E46" s="42" t="str">
        <f t="shared" si="31"/>
        <v/>
      </c>
      <c r="F46" s="43" t="str">
        <f t="shared" si="24"/>
        <v/>
      </c>
      <c r="G46" s="43" t="str">
        <f t="shared" si="32"/>
        <v/>
      </c>
      <c r="H46" s="43" t="str">
        <f>IF(C46&lt;&gt;"", IF(RANK(G46, G$5:G$62)+COUNTIF(G$46:G46, G46) -1&lt;=(H$65-F$63), RANK(G46, G$5:G$62)+COUNTIF(G$46:G46, G46) -1, ""), "")</f>
        <v/>
      </c>
      <c r="I46" s="138" t="str">
        <f t="shared" si="33"/>
        <v/>
      </c>
      <c r="J46" s="142"/>
      <c r="K46" s="134"/>
      <c r="L46" s="42" t="str">
        <f t="shared" si="34"/>
        <v/>
      </c>
      <c r="M46" s="43" t="str">
        <f t="shared" si="25"/>
        <v/>
      </c>
      <c r="N46" s="43" t="str">
        <f t="shared" si="35"/>
        <v/>
      </c>
      <c r="O46" s="43" t="str">
        <f>IF(J46&lt;&gt;"", IF(RANK(N46, N$5:N$62)+COUNTIF(N$46:N46, N46) -1&lt;=(O$65-M$63), RANK(N46, N$5:N$62)+COUNTIF(N$46:N46, N46) -1, ""), "")</f>
        <v/>
      </c>
      <c r="P46" s="138" t="str">
        <f t="shared" si="36"/>
        <v/>
      </c>
      <c r="Q46" s="142"/>
      <c r="R46" s="134"/>
      <c r="S46" s="42" t="str">
        <f t="shared" si="37"/>
        <v/>
      </c>
      <c r="T46" s="43" t="str">
        <f t="shared" si="26"/>
        <v/>
      </c>
      <c r="U46" s="43" t="str">
        <f t="shared" si="38"/>
        <v/>
      </c>
      <c r="V46" s="43" t="str">
        <f>IF(Q46&lt;&gt;"", IF(RANK(U46, U$5:U$62)+COUNTIF(U$46:U46, U46) -1&lt;=(V$65-T$63), RANK(U46, U$5:U$62)+COUNTIF(U$46:U46, U46) -1, ""), "")</f>
        <v/>
      </c>
      <c r="W46" s="138" t="str">
        <f t="shared" si="39"/>
        <v/>
      </c>
      <c r="X46" s="142"/>
      <c r="Y46" s="134"/>
      <c r="Z46" s="42" t="str">
        <f t="shared" si="40"/>
        <v/>
      </c>
      <c r="AA46" s="43" t="str">
        <f t="shared" si="27"/>
        <v/>
      </c>
      <c r="AB46" s="43" t="str">
        <f t="shared" si="41"/>
        <v/>
      </c>
      <c r="AC46" s="43" t="str">
        <f>IF(X46&lt;&gt;"", IF(RANK(AB46, AB$5:AB$62)+COUNTIF(AB$46:AB46, AB46) -1&lt;=(AC$65-AA$63), RANK(AB46, AB$5:AB$62)+COUNTIF(AB$46:AB46, AB46) -1, ""), "")</f>
        <v/>
      </c>
      <c r="AD46" s="138" t="str">
        <f t="shared" si="42"/>
        <v/>
      </c>
      <c r="AE46" s="149" t="str">
        <f t="shared" si="43"/>
        <v/>
      </c>
      <c r="AF46" s="50" t="str">
        <f t="shared" si="44"/>
        <v/>
      </c>
      <c r="AG46" s="51"/>
      <c r="AH46" s="84" t="str">
        <f t="shared" si="45"/>
        <v/>
      </c>
      <c r="AI46" s="86" t="str">
        <f t="shared" si="46"/>
        <v/>
      </c>
      <c r="AJ46" s="86"/>
      <c r="AK46" s="83" t="str">
        <f t="shared" si="47"/>
        <v/>
      </c>
      <c r="AL46" s="86" t="str">
        <f t="shared" si="48"/>
        <v/>
      </c>
      <c r="AM46" s="86" t="str">
        <f t="shared" si="49"/>
        <v/>
      </c>
      <c r="AN46" s="84" t="str">
        <f>IF(AH46&lt;&gt;"", IF(RANK(AM46, AM$5:AM$62)+COUNTIF(AM$46:AM46, AM46) -1&lt;=(B$68-AI$63-AL$63), RANK(AM46, AM$5:AM$62)+COUNTIF(AM$46:AM46, AM46) -1, ""), "")</f>
        <v/>
      </c>
      <c r="AO46" s="93" t="str">
        <f t="shared" si="50"/>
        <v/>
      </c>
      <c r="AP46" s="103" t="str">
        <f t="shared" si="51"/>
        <v/>
      </c>
      <c r="AR46" s="144" t="str">
        <f>IF(AF46&lt;&gt; "", AF46/AF63, "")</f>
        <v/>
      </c>
      <c r="AS46" s="62" t="str">
        <f t="shared" si="52"/>
        <v/>
      </c>
      <c r="AT46" s="70" t="str">
        <f t="shared" si="53"/>
        <v/>
      </c>
      <c r="AV46" s="97" t="str">
        <f t="shared" si="54"/>
        <v/>
      </c>
      <c r="AW46" s="62" t="str">
        <f t="shared" si="28"/>
        <v/>
      </c>
      <c r="AX46" s="62" t="str">
        <f t="shared" si="29"/>
        <v/>
      </c>
      <c r="AY46" s="145" t="str">
        <f t="shared" si="30"/>
        <v/>
      </c>
    </row>
    <row r="47" spans="1:51" ht="15" customHeight="1" x14ac:dyDescent="0.2">
      <c r="A47" s="47" t="s">
        <v>259</v>
      </c>
      <c r="B47" s="48" t="s">
        <v>317</v>
      </c>
      <c r="C47" s="141">
        <v>270</v>
      </c>
      <c r="D47" s="134"/>
      <c r="E47" s="42">
        <f t="shared" si="31"/>
        <v>7.0985382269428965E-3</v>
      </c>
      <c r="F47" s="43">
        <f t="shared" si="24"/>
        <v>0</v>
      </c>
      <c r="G47" s="43">
        <f t="shared" si="32"/>
        <v>270</v>
      </c>
      <c r="H47" s="43" t="str">
        <f>IF(C47&lt;&gt;"", IF(RANK(G47, G$5:G$62)+COUNTIF(G$47:G47, G47) -1&lt;=(H$65-F$63), RANK(G47, G$5:G$62)+COUNTIF(G$47:G47, G47) -1, ""), "")</f>
        <v/>
      </c>
      <c r="I47" s="138" t="str">
        <f t="shared" si="33"/>
        <v/>
      </c>
      <c r="J47" s="143">
        <v>456</v>
      </c>
      <c r="K47" s="134"/>
      <c r="L47" s="42">
        <f t="shared" si="34"/>
        <v>1.1942174732872407E-2</v>
      </c>
      <c r="M47" s="43">
        <f t="shared" si="25"/>
        <v>0</v>
      </c>
      <c r="N47" s="43">
        <f t="shared" si="35"/>
        <v>456</v>
      </c>
      <c r="O47" s="43" t="str">
        <f>IF(J47&lt;&gt;"", IF(RANK(N47, N$5:N$62)+COUNTIF(N$47:N47, N47) -1&lt;=(O$65-M$63), RANK(N47, N$5:N$62)+COUNTIF(N$47:N47, N47) -1, ""), "")</f>
        <v/>
      </c>
      <c r="P47" s="138" t="str">
        <f t="shared" si="36"/>
        <v/>
      </c>
      <c r="Q47" s="143">
        <v>546</v>
      </c>
      <c r="R47" s="134"/>
      <c r="S47" s="42">
        <f t="shared" si="37"/>
        <v>1.3362701908957416E-2</v>
      </c>
      <c r="T47" s="43">
        <f t="shared" si="26"/>
        <v>0</v>
      </c>
      <c r="U47" s="43">
        <f t="shared" si="38"/>
        <v>546</v>
      </c>
      <c r="V47" s="43" t="str">
        <f>IF(Q47&lt;&gt;"", IF(RANK(U47, U$5:U$62)+COUNTIF(U$47:U47, U47) -1&lt;=(V$65-T$63), RANK(U47, U$5:U$62)+COUNTIF(U$47:U47, U47) -1, ""), "")</f>
        <v/>
      </c>
      <c r="W47" s="138" t="str">
        <f t="shared" si="39"/>
        <v/>
      </c>
      <c r="X47" s="143">
        <v>846</v>
      </c>
      <c r="Y47" s="134"/>
      <c r="Z47" s="42">
        <f t="shared" si="40"/>
        <v>2.10667861945316E-2</v>
      </c>
      <c r="AA47" s="43">
        <f t="shared" si="27"/>
        <v>0</v>
      </c>
      <c r="AB47" s="43">
        <f t="shared" si="41"/>
        <v>846</v>
      </c>
      <c r="AC47" s="43" t="str">
        <f>IF(X47&lt;&gt;"", IF(RANK(AB47, AB$5:AB$62)+COUNTIF(AB$47:AB47, AB47) -1&lt;=(AC$65-AA$63), RANK(AB47, AB$5:AB$62)+COUNTIF(AB$47:AB47, AB47) -1, ""), "")</f>
        <v/>
      </c>
      <c r="AD47" s="138" t="str">
        <f t="shared" si="42"/>
        <v/>
      </c>
      <c r="AE47" s="149" t="str">
        <f t="shared" si="43"/>
        <v/>
      </c>
      <c r="AF47" s="50">
        <f t="shared" si="44"/>
        <v>2118</v>
      </c>
      <c r="AG47" s="51"/>
      <c r="AH47" s="84" t="str">
        <f t="shared" si="45"/>
        <v/>
      </c>
      <c r="AI47" s="86" t="str">
        <f t="shared" si="46"/>
        <v/>
      </c>
      <c r="AJ47" s="86"/>
      <c r="AK47" s="83" t="str">
        <f t="shared" si="47"/>
        <v/>
      </c>
      <c r="AL47" s="86" t="str">
        <f t="shared" si="48"/>
        <v/>
      </c>
      <c r="AM47" s="86" t="str">
        <f t="shared" si="49"/>
        <v/>
      </c>
      <c r="AN47" s="84" t="str">
        <f>IF(AH47&lt;&gt;"", IF(RANK(AM47, AM$5:AM$62)+COUNTIF(AM$47:AM47, AM47) -1&lt;=(B$68-AI$63-AL$63), RANK(AM47, AM$5:AM$62)+COUNTIF(AM$47:AM47, AM47) -1, ""), "")</f>
        <v/>
      </c>
      <c r="AO47" s="93" t="str">
        <f t="shared" si="50"/>
        <v/>
      </c>
      <c r="AP47" s="103" t="str">
        <f t="shared" si="51"/>
        <v/>
      </c>
      <c r="AR47" s="144">
        <f>IF(AF47&lt;&gt; "", AF47/AF63, "")</f>
        <v>1.4966970905565338E-3</v>
      </c>
      <c r="AS47" s="62" t="str">
        <f t="shared" si="52"/>
        <v/>
      </c>
      <c r="AT47" s="70">
        <f t="shared" si="53"/>
        <v>-1.4966970905565299E-3</v>
      </c>
      <c r="AV47" s="97" t="str">
        <f t="shared" si="54"/>
        <v/>
      </c>
      <c r="AW47" s="62" t="str">
        <f t="shared" si="28"/>
        <v/>
      </c>
      <c r="AX47" s="62" t="str">
        <f t="shared" si="29"/>
        <v/>
      </c>
      <c r="AY47" s="145" t="str">
        <f t="shared" si="30"/>
        <v/>
      </c>
    </row>
    <row r="48" spans="1:51" ht="15" customHeight="1" x14ac:dyDescent="0.2">
      <c r="A48" s="47" t="s">
        <v>260</v>
      </c>
      <c r="B48" s="48" t="s">
        <v>318</v>
      </c>
      <c r="C48" s="141">
        <v>36</v>
      </c>
      <c r="D48" s="134"/>
      <c r="E48" s="42">
        <f t="shared" si="31"/>
        <v>9.4647176359238621E-4</v>
      </c>
      <c r="F48" s="43">
        <f t="shared" si="24"/>
        <v>0</v>
      </c>
      <c r="G48" s="43">
        <f t="shared" si="32"/>
        <v>36</v>
      </c>
      <c r="H48" s="43" t="str">
        <f>IF(C48&lt;&gt;"", IF(RANK(G48, G$5:G$62)+COUNTIF(G$48:G48, G48) -1&lt;=(H$65-F$63), RANK(G48, G$5:G$62)+COUNTIF(G$48:G48, G48) -1, ""), "")</f>
        <v/>
      </c>
      <c r="I48" s="138" t="str">
        <f t="shared" si="33"/>
        <v/>
      </c>
      <c r="J48" s="143">
        <v>31</v>
      </c>
      <c r="K48" s="134"/>
      <c r="L48" s="42">
        <f t="shared" si="34"/>
        <v>8.1185836999790486E-4</v>
      </c>
      <c r="M48" s="43">
        <f t="shared" si="25"/>
        <v>0</v>
      </c>
      <c r="N48" s="43">
        <f t="shared" si="35"/>
        <v>31</v>
      </c>
      <c r="O48" s="43" t="str">
        <f>IF(J48&lt;&gt;"", IF(RANK(N48, N$5:N$62)+COUNTIF(N$48:N48, N48) -1&lt;=(O$65-M$63), RANK(N48, N$5:N$62)+COUNTIF(N$48:N48, N48) -1, ""), "")</f>
        <v/>
      </c>
      <c r="P48" s="138" t="str">
        <f t="shared" si="36"/>
        <v/>
      </c>
      <c r="Q48" s="143">
        <v>22</v>
      </c>
      <c r="R48" s="134"/>
      <c r="S48" s="42">
        <f t="shared" si="37"/>
        <v>5.3842388644150755E-4</v>
      </c>
      <c r="T48" s="43">
        <f t="shared" si="26"/>
        <v>0</v>
      </c>
      <c r="U48" s="43">
        <f t="shared" si="38"/>
        <v>22</v>
      </c>
      <c r="V48" s="43" t="str">
        <f>IF(Q48&lt;&gt;"", IF(RANK(U48, U$5:U$62)+COUNTIF(U$48:U48, U48) -1&lt;=(V$65-T$63), RANK(U48, U$5:U$62)+COUNTIF(U$48:U48, U48) -1, ""), "")</f>
        <v/>
      </c>
      <c r="W48" s="138" t="str">
        <f t="shared" si="39"/>
        <v/>
      </c>
      <c r="X48" s="143">
        <v>49</v>
      </c>
      <c r="Y48" s="134"/>
      <c r="Z48" s="42">
        <f t="shared" si="40"/>
        <v>1.2201802878629413E-3</v>
      </c>
      <c r="AA48" s="43">
        <f t="shared" si="27"/>
        <v>0</v>
      </c>
      <c r="AB48" s="43">
        <f t="shared" si="41"/>
        <v>49</v>
      </c>
      <c r="AC48" s="43" t="str">
        <f>IF(X48&lt;&gt;"", IF(RANK(AB48, AB$5:AB$62)+COUNTIF(AB$48:AB48, AB48) -1&lt;=(AC$65-AA$63), RANK(AB48, AB$5:AB$62)+COUNTIF(AB$48:AB48, AB48) -1, ""), "")</f>
        <v/>
      </c>
      <c r="AD48" s="138" t="str">
        <f t="shared" si="42"/>
        <v/>
      </c>
      <c r="AE48" s="149" t="str">
        <f t="shared" si="43"/>
        <v/>
      </c>
      <c r="AF48" s="50">
        <f t="shared" si="44"/>
        <v>138</v>
      </c>
      <c r="AG48" s="51"/>
      <c r="AH48" s="84" t="str">
        <f t="shared" si="45"/>
        <v/>
      </c>
      <c r="AI48" s="86" t="str">
        <f t="shared" si="46"/>
        <v/>
      </c>
      <c r="AJ48" s="86"/>
      <c r="AK48" s="83" t="str">
        <f t="shared" si="47"/>
        <v/>
      </c>
      <c r="AL48" s="86" t="str">
        <f t="shared" si="48"/>
        <v/>
      </c>
      <c r="AM48" s="86" t="str">
        <f t="shared" si="49"/>
        <v/>
      </c>
      <c r="AN48" s="84" t="str">
        <f>IF(AH48&lt;&gt;"", IF(RANK(AM48, AM$5:AM$62)+COUNTIF(AM$48:AM48, AM48) -1&lt;=(B$68-AI$63-AL$63), RANK(AM48, AM$5:AM$62)+COUNTIF(AM$48:AM48, AM48) -1, ""), "")</f>
        <v/>
      </c>
      <c r="AO48" s="93" t="str">
        <f t="shared" si="50"/>
        <v/>
      </c>
      <c r="AP48" s="103" t="str">
        <f t="shared" si="51"/>
        <v/>
      </c>
      <c r="AR48" s="144">
        <f>IF(AF48&lt;&gt; "", AF48/AF63, "")</f>
        <v>9.7518507316714676E-5</v>
      </c>
      <c r="AS48" s="62" t="str">
        <f t="shared" si="52"/>
        <v/>
      </c>
      <c r="AT48" s="70">
        <f t="shared" si="53"/>
        <v>-9.7518507316714703E-5</v>
      </c>
      <c r="AV48" s="97" t="str">
        <f t="shared" si="54"/>
        <v/>
      </c>
      <c r="AW48" s="62" t="str">
        <f t="shared" si="28"/>
        <v/>
      </c>
      <c r="AX48" s="62" t="str">
        <f t="shared" si="29"/>
        <v/>
      </c>
      <c r="AY48" s="145" t="str">
        <f t="shared" si="30"/>
        <v/>
      </c>
    </row>
    <row r="49" spans="1:51" ht="15" customHeight="1" x14ac:dyDescent="0.2">
      <c r="A49" s="47" t="s">
        <v>261</v>
      </c>
      <c r="B49" s="48" t="s">
        <v>319</v>
      </c>
      <c r="C49" s="141">
        <v>57</v>
      </c>
      <c r="D49" s="134"/>
      <c r="E49" s="42">
        <f t="shared" si="31"/>
        <v>1.4985802923546114E-3</v>
      </c>
      <c r="F49" s="43">
        <f t="shared" si="24"/>
        <v>0</v>
      </c>
      <c r="G49" s="43">
        <f t="shared" si="32"/>
        <v>57</v>
      </c>
      <c r="H49" s="43" t="str">
        <f>IF(C49&lt;&gt;"", IF(RANK(G49, G$5:G$62)+COUNTIF(G$49:G49, G49) -1&lt;=(H$65-F$63), RANK(G49, G$5:G$62)+COUNTIF(G$49:G49, G49) -1, ""), "")</f>
        <v/>
      </c>
      <c r="I49" s="138" t="str">
        <f t="shared" si="33"/>
        <v/>
      </c>
      <c r="J49" s="143">
        <v>96</v>
      </c>
      <c r="K49" s="134"/>
      <c r="L49" s="42">
        <f t="shared" si="34"/>
        <v>2.51414204902577E-3</v>
      </c>
      <c r="M49" s="43">
        <f t="shared" si="25"/>
        <v>0</v>
      </c>
      <c r="N49" s="43">
        <f t="shared" si="35"/>
        <v>96</v>
      </c>
      <c r="O49" s="43" t="str">
        <f>IF(J49&lt;&gt;"", IF(RANK(N49, N$5:N$62)+COUNTIF(N$49:N49, N49) -1&lt;=(O$65-M$63), RANK(N49, N$5:N$62)+COUNTIF(N$49:N49, N49) -1, ""), "")</f>
        <v/>
      </c>
      <c r="P49" s="138" t="str">
        <f t="shared" si="36"/>
        <v/>
      </c>
      <c r="Q49" s="143">
        <v>168</v>
      </c>
      <c r="R49" s="134"/>
      <c r="S49" s="42">
        <f t="shared" si="37"/>
        <v>4.1116005873715125E-3</v>
      </c>
      <c r="T49" s="43">
        <f t="shared" si="26"/>
        <v>0</v>
      </c>
      <c r="U49" s="43">
        <f t="shared" si="38"/>
        <v>168</v>
      </c>
      <c r="V49" s="43" t="str">
        <f>IF(Q49&lt;&gt;"", IF(RANK(U49, U$5:U$62)+COUNTIF(U$49:U49, U49) -1&lt;=(V$65-T$63), RANK(U49, U$5:U$62)+COUNTIF(U$49:U49, U49) -1, ""), "")</f>
        <v/>
      </c>
      <c r="W49" s="138" t="str">
        <f t="shared" si="39"/>
        <v/>
      </c>
      <c r="X49" s="143">
        <v>349</v>
      </c>
      <c r="Y49" s="134"/>
      <c r="Z49" s="42">
        <f t="shared" si="40"/>
        <v>8.6906718462074796E-3</v>
      </c>
      <c r="AA49" s="43">
        <f t="shared" si="27"/>
        <v>0</v>
      </c>
      <c r="AB49" s="43">
        <f t="shared" si="41"/>
        <v>349</v>
      </c>
      <c r="AC49" s="43" t="str">
        <f>IF(X49&lt;&gt;"", IF(RANK(AB49, AB$5:AB$62)+COUNTIF(AB$49:AB49, AB49) -1&lt;=(AC$65-AA$63), RANK(AB49, AB$5:AB$62)+COUNTIF(AB$49:AB49, AB49) -1, ""), "")</f>
        <v/>
      </c>
      <c r="AD49" s="138" t="str">
        <f t="shared" si="42"/>
        <v/>
      </c>
      <c r="AE49" s="149" t="str">
        <f t="shared" si="43"/>
        <v/>
      </c>
      <c r="AF49" s="50">
        <f t="shared" si="44"/>
        <v>670</v>
      </c>
      <c r="AG49" s="51"/>
      <c r="AH49" s="84" t="str">
        <f t="shared" si="45"/>
        <v/>
      </c>
      <c r="AI49" s="86" t="str">
        <f t="shared" si="46"/>
        <v/>
      </c>
      <c r="AJ49" s="86"/>
      <c r="AK49" s="83" t="str">
        <f t="shared" si="47"/>
        <v/>
      </c>
      <c r="AL49" s="86" t="str">
        <f t="shared" si="48"/>
        <v/>
      </c>
      <c r="AM49" s="86" t="str">
        <f t="shared" si="49"/>
        <v/>
      </c>
      <c r="AN49" s="84" t="str">
        <f>IF(AH49&lt;&gt;"", IF(RANK(AM49, AM$5:AM$62)+COUNTIF(AM$49:AM49, AM49) -1&lt;=(B$68-AI$63-AL$63), RANK(AM49, AM$5:AM$62)+COUNTIF(AM$49:AM49, AM49) -1, ""), "")</f>
        <v/>
      </c>
      <c r="AO49" s="93" t="str">
        <f t="shared" si="50"/>
        <v/>
      </c>
      <c r="AP49" s="103" t="str">
        <f t="shared" si="51"/>
        <v/>
      </c>
      <c r="AR49" s="144">
        <f>IF(AF49&lt;&gt; "", AF49/AF63, "")</f>
        <v>4.7345941958115093E-4</v>
      </c>
      <c r="AS49" s="62" t="str">
        <f t="shared" si="52"/>
        <v/>
      </c>
      <c r="AT49" s="70">
        <f t="shared" si="53"/>
        <v>-4.7345941958115099E-4</v>
      </c>
      <c r="AV49" s="97" t="str">
        <f t="shared" si="54"/>
        <v/>
      </c>
      <c r="AW49" s="62" t="str">
        <f t="shared" si="28"/>
        <v/>
      </c>
      <c r="AX49" s="62" t="str">
        <f t="shared" si="29"/>
        <v/>
      </c>
      <c r="AY49" s="145" t="str">
        <f t="shared" si="30"/>
        <v/>
      </c>
    </row>
    <row r="50" spans="1:51" ht="15" customHeight="1" x14ac:dyDescent="0.2">
      <c r="A50" s="47" t="s">
        <v>262</v>
      </c>
      <c r="B50" s="48" t="s">
        <v>320</v>
      </c>
      <c r="C50" s="49"/>
      <c r="D50" s="134"/>
      <c r="E50" s="42" t="str">
        <f t="shared" si="31"/>
        <v/>
      </c>
      <c r="F50" s="43" t="str">
        <f t="shared" si="24"/>
        <v/>
      </c>
      <c r="G50" s="43" t="str">
        <f t="shared" si="32"/>
        <v/>
      </c>
      <c r="H50" s="43" t="str">
        <f>IF(C50&lt;&gt;"", IF(RANK(G50, G$5:G$62)+COUNTIF(G$50:G50, G50) -1&lt;=(H$65-F$63), RANK(G50, G$5:G$62)+COUNTIF(G$50:G50, G50) -1, ""), "")</f>
        <v/>
      </c>
      <c r="I50" s="138" t="str">
        <f t="shared" si="33"/>
        <v/>
      </c>
      <c r="J50" s="142"/>
      <c r="K50" s="134"/>
      <c r="L50" s="42" t="str">
        <f t="shared" si="34"/>
        <v/>
      </c>
      <c r="M50" s="43" t="str">
        <f t="shared" si="25"/>
        <v/>
      </c>
      <c r="N50" s="43" t="str">
        <f t="shared" si="35"/>
        <v/>
      </c>
      <c r="O50" s="43" t="str">
        <f>IF(J50&lt;&gt;"", IF(RANK(N50, N$5:N$62)+COUNTIF(N$50:N50, N50) -1&lt;=(O$65-M$63), RANK(N50, N$5:N$62)+COUNTIF(N$50:N50, N50) -1, ""), "")</f>
        <v/>
      </c>
      <c r="P50" s="138" t="str">
        <f t="shared" si="36"/>
        <v/>
      </c>
      <c r="Q50" s="142"/>
      <c r="R50" s="134"/>
      <c r="S50" s="42" t="str">
        <f t="shared" si="37"/>
        <v/>
      </c>
      <c r="T50" s="43" t="str">
        <f t="shared" si="26"/>
        <v/>
      </c>
      <c r="U50" s="43" t="str">
        <f t="shared" si="38"/>
        <v/>
      </c>
      <c r="V50" s="43" t="str">
        <f>IF(Q50&lt;&gt;"", IF(RANK(U50, U$5:U$62)+COUNTIF(U$50:U50, U50) -1&lt;=(V$65-T$63), RANK(U50, U$5:U$62)+COUNTIF(U$50:U50, U50) -1, ""), "")</f>
        <v/>
      </c>
      <c r="W50" s="138" t="str">
        <f t="shared" si="39"/>
        <v/>
      </c>
      <c r="X50" s="142"/>
      <c r="Y50" s="134"/>
      <c r="Z50" s="42" t="str">
        <f t="shared" si="40"/>
        <v/>
      </c>
      <c r="AA50" s="43" t="str">
        <f t="shared" si="27"/>
        <v/>
      </c>
      <c r="AB50" s="43" t="str">
        <f t="shared" si="41"/>
        <v/>
      </c>
      <c r="AC50" s="43" t="str">
        <f>IF(X50&lt;&gt;"", IF(RANK(AB50, AB$5:AB$62)+COUNTIF(AB$50:AB50, AB50) -1&lt;=(AC$65-AA$63), RANK(AB50, AB$5:AB$62)+COUNTIF(AB$50:AB50, AB50) -1, ""), "")</f>
        <v/>
      </c>
      <c r="AD50" s="138" t="str">
        <f t="shared" si="42"/>
        <v/>
      </c>
      <c r="AE50" s="149" t="str">
        <f t="shared" si="43"/>
        <v/>
      </c>
      <c r="AF50" s="50" t="str">
        <f t="shared" si="44"/>
        <v/>
      </c>
      <c r="AG50" s="51"/>
      <c r="AH50" s="84" t="str">
        <f t="shared" si="45"/>
        <v/>
      </c>
      <c r="AI50" s="86" t="str">
        <f t="shared" si="46"/>
        <v/>
      </c>
      <c r="AJ50" s="86"/>
      <c r="AK50" s="83" t="str">
        <f t="shared" si="47"/>
        <v/>
      </c>
      <c r="AL50" s="86" t="str">
        <f t="shared" si="48"/>
        <v/>
      </c>
      <c r="AM50" s="86" t="str">
        <f t="shared" si="49"/>
        <v/>
      </c>
      <c r="AN50" s="84" t="str">
        <f>IF(AH50&lt;&gt;"", IF(RANK(AM50, AM$5:AM$62)+COUNTIF(AM$50:AM50, AM50) -1&lt;=(B$68-AI$63-AL$63), RANK(AM50, AM$5:AM$62)+COUNTIF(AM$50:AM50, AM50) -1, ""), "")</f>
        <v/>
      </c>
      <c r="AO50" s="93" t="str">
        <f t="shared" si="50"/>
        <v/>
      </c>
      <c r="AP50" s="103" t="str">
        <f t="shared" si="51"/>
        <v/>
      </c>
      <c r="AR50" s="144" t="str">
        <f>IF(AF50&lt;&gt; "", AF50/AF63, "")</f>
        <v/>
      </c>
      <c r="AS50" s="62" t="str">
        <f t="shared" si="52"/>
        <v/>
      </c>
      <c r="AT50" s="70" t="str">
        <f t="shared" si="53"/>
        <v/>
      </c>
      <c r="AV50" s="97" t="str">
        <f t="shared" si="54"/>
        <v/>
      </c>
      <c r="AW50" s="62" t="str">
        <f t="shared" si="28"/>
        <v/>
      </c>
      <c r="AX50" s="62" t="str">
        <f t="shared" si="29"/>
        <v/>
      </c>
      <c r="AY50" s="145" t="str">
        <f t="shared" si="30"/>
        <v/>
      </c>
    </row>
    <row r="51" spans="1:51" ht="15" customHeight="1" x14ac:dyDescent="0.2">
      <c r="A51" s="47" t="s">
        <v>263</v>
      </c>
      <c r="B51" s="48" t="s">
        <v>321</v>
      </c>
      <c r="C51" s="141">
        <v>3691</v>
      </c>
      <c r="D51" s="134"/>
      <c r="E51" s="42">
        <f t="shared" si="31"/>
        <v>9.7039646650541586E-2</v>
      </c>
      <c r="F51" s="43">
        <f t="shared" si="24"/>
        <v>0</v>
      </c>
      <c r="G51" s="43">
        <f t="shared" si="32"/>
        <v>3691</v>
      </c>
      <c r="H51" s="43" t="str">
        <f>IF(C51&lt;&gt;"", IF(RANK(G51, G$5:G$62)+COUNTIF(G$51:G51, G51) -1&lt;=(H$65-F$63), RANK(G51, G$5:G$62)+COUNTIF(G$51:G51, G51) -1, ""), "")</f>
        <v/>
      </c>
      <c r="I51" s="138" t="str">
        <f t="shared" si="33"/>
        <v/>
      </c>
      <c r="J51" s="143">
        <v>2236</v>
      </c>
      <c r="K51" s="134"/>
      <c r="L51" s="42">
        <f t="shared" si="34"/>
        <v>5.8558558558558557E-2</v>
      </c>
      <c r="M51" s="43">
        <f t="shared" si="25"/>
        <v>0</v>
      </c>
      <c r="N51" s="43">
        <f t="shared" si="35"/>
        <v>2236</v>
      </c>
      <c r="O51" s="43" t="str">
        <f>IF(J51&lt;&gt;"", IF(RANK(N51, N$5:N$62)+COUNTIF(N$51:N51, N51) -1&lt;=(O$65-M$63), RANK(N51, N$5:N$62)+COUNTIF(N$51:N51, N51) -1, ""), "")</f>
        <v/>
      </c>
      <c r="P51" s="138" t="str">
        <f t="shared" si="36"/>
        <v/>
      </c>
      <c r="Q51" s="143">
        <v>2098</v>
      </c>
      <c r="R51" s="134"/>
      <c r="S51" s="42">
        <f t="shared" si="37"/>
        <v>5.1346059716103766E-2</v>
      </c>
      <c r="T51" s="43">
        <f t="shared" si="26"/>
        <v>0</v>
      </c>
      <c r="U51" s="43">
        <f t="shared" si="38"/>
        <v>2098</v>
      </c>
      <c r="V51" s="43" t="str">
        <f>IF(Q51&lt;&gt;"", IF(RANK(U51, U$5:U$62)+COUNTIF(U$51:U51, U51) -1&lt;=(V$65-T$63), RANK(U51, U$5:U$62)+COUNTIF(U$51:U51, U51) -1, ""), "")</f>
        <v/>
      </c>
      <c r="W51" s="138" t="str">
        <f t="shared" si="39"/>
        <v/>
      </c>
      <c r="X51" s="143">
        <v>4270</v>
      </c>
      <c r="Y51" s="134"/>
      <c r="Z51" s="42">
        <f t="shared" si="40"/>
        <v>0.10632999651377061</v>
      </c>
      <c r="AA51" s="43">
        <f t="shared" si="27"/>
        <v>0</v>
      </c>
      <c r="AB51" s="43">
        <f t="shared" si="41"/>
        <v>4270</v>
      </c>
      <c r="AC51" s="43" t="str">
        <f>IF(X51&lt;&gt;"", IF(RANK(AB51, AB$5:AB$62)+COUNTIF(AB$51:AB51, AB51) -1&lt;=(AC$65-AA$63), RANK(AB51, AB$5:AB$62)+COUNTIF(AB$51:AB51, AB51) -1, ""), "")</f>
        <v/>
      </c>
      <c r="AD51" s="138" t="str">
        <f t="shared" si="42"/>
        <v/>
      </c>
      <c r="AE51" s="149" t="str">
        <f t="shared" si="43"/>
        <v/>
      </c>
      <c r="AF51" s="50">
        <f t="shared" si="44"/>
        <v>12295</v>
      </c>
      <c r="AG51" s="51"/>
      <c r="AH51" s="84" t="str">
        <f t="shared" si="45"/>
        <v/>
      </c>
      <c r="AI51" s="86" t="str">
        <f t="shared" si="46"/>
        <v/>
      </c>
      <c r="AJ51" s="86"/>
      <c r="AK51" s="83" t="str">
        <f t="shared" si="47"/>
        <v/>
      </c>
      <c r="AL51" s="86" t="str">
        <f t="shared" si="48"/>
        <v/>
      </c>
      <c r="AM51" s="86" t="str">
        <f t="shared" si="49"/>
        <v/>
      </c>
      <c r="AN51" s="84" t="str">
        <f>IF(AH51&lt;&gt;"", IF(RANK(AM51, AM$5:AM$62)+COUNTIF(AM$51:AM51, AM51) -1&lt;=(B$68-AI$63-AL$63), RANK(AM51, AM$5:AM$62)+COUNTIF(AM$51:AM51, AM51) -1, ""), "")</f>
        <v/>
      </c>
      <c r="AO51" s="93" t="str">
        <f t="shared" si="50"/>
        <v/>
      </c>
      <c r="AP51" s="103" t="str">
        <f t="shared" si="51"/>
        <v/>
      </c>
      <c r="AR51" s="144">
        <f>IF(AF51&lt;&gt; "", AF51/AF63, "")</f>
        <v>8.6883336772391809E-3</v>
      </c>
      <c r="AS51" s="62" t="str">
        <f t="shared" si="52"/>
        <v/>
      </c>
      <c r="AT51" s="70">
        <f t="shared" si="53"/>
        <v>-8.6883336772391791E-3</v>
      </c>
      <c r="AV51" s="97" t="str">
        <f t="shared" si="54"/>
        <v/>
      </c>
      <c r="AW51" s="62" t="str">
        <f t="shared" si="28"/>
        <v/>
      </c>
      <c r="AX51" s="62" t="str">
        <f t="shared" si="29"/>
        <v/>
      </c>
      <c r="AY51" s="145" t="str">
        <f t="shared" si="30"/>
        <v/>
      </c>
    </row>
    <row r="52" spans="1:51" ht="15" customHeight="1" x14ac:dyDescent="0.2">
      <c r="A52" s="47" t="s">
        <v>264</v>
      </c>
      <c r="B52" s="48" t="s">
        <v>322</v>
      </c>
      <c r="C52" s="141">
        <v>3260</v>
      </c>
      <c r="D52" s="134"/>
      <c r="E52" s="42">
        <f t="shared" si="31"/>
        <v>8.5708276369754963E-2</v>
      </c>
      <c r="F52" s="43">
        <f t="shared" si="24"/>
        <v>0</v>
      </c>
      <c r="G52" s="43">
        <f t="shared" si="32"/>
        <v>3260</v>
      </c>
      <c r="H52" s="43" t="str">
        <f>IF(C52&lt;&gt;"", IF(RANK(G52, G$5:G$62)+COUNTIF(G$52:G52, G52) -1&lt;=(H$65-F$63), RANK(G52, G$5:G$62)+COUNTIF(G$52:G52, G52) -1, ""), "")</f>
        <v/>
      </c>
      <c r="I52" s="138" t="str">
        <f t="shared" si="33"/>
        <v/>
      </c>
      <c r="J52" s="143">
        <v>4140</v>
      </c>
      <c r="K52" s="134"/>
      <c r="L52" s="42">
        <f t="shared" si="34"/>
        <v>0.10842237586423632</v>
      </c>
      <c r="M52" s="43">
        <f t="shared" si="25"/>
        <v>0</v>
      </c>
      <c r="N52" s="43">
        <f t="shared" si="35"/>
        <v>4140</v>
      </c>
      <c r="O52" s="43" t="str">
        <f>IF(J52&lt;&gt;"", IF(RANK(N52, N$5:N$62)+COUNTIF(N$52:N52, N52) -1&lt;=(O$65-M$63), RANK(N52, N$5:N$62)+COUNTIF(N$52:N52, N52) -1, ""), "")</f>
        <v/>
      </c>
      <c r="P52" s="138" t="str">
        <f t="shared" si="36"/>
        <v/>
      </c>
      <c r="Q52" s="143">
        <v>2170</v>
      </c>
      <c r="R52" s="134"/>
      <c r="S52" s="42">
        <f t="shared" si="37"/>
        <v>5.3108174253548704E-2</v>
      </c>
      <c r="T52" s="43">
        <f t="shared" si="26"/>
        <v>0</v>
      </c>
      <c r="U52" s="43">
        <f t="shared" si="38"/>
        <v>2170</v>
      </c>
      <c r="V52" s="43" t="str">
        <f>IF(Q52&lt;&gt;"", IF(RANK(U52, U$5:U$62)+COUNTIF(U$52:U52, U52) -1&lt;=(V$65-T$63), RANK(U52, U$5:U$62)+COUNTIF(U$52:U52, U52) -1, ""), "")</f>
        <v/>
      </c>
      <c r="W52" s="138" t="str">
        <f t="shared" si="39"/>
        <v/>
      </c>
      <c r="X52" s="143">
        <v>2194</v>
      </c>
      <c r="Y52" s="134"/>
      <c r="Z52" s="42">
        <f t="shared" si="40"/>
        <v>5.4634194930026393E-2</v>
      </c>
      <c r="AA52" s="43">
        <f t="shared" si="27"/>
        <v>0</v>
      </c>
      <c r="AB52" s="43">
        <f t="shared" si="41"/>
        <v>2194</v>
      </c>
      <c r="AC52" s="43" t="str">
        <f>IF(X52&lt;&gt;"", IF(RANK(AB52, AB$5:AB$62)+COUNTIF(AB$52:AB52, AB52) -1&lt;=(AC$65-AA$63), RANK(AB52, AB$5:AB$62)+COUNTIF(AB$52:AB52, AB52) -1, ""), "")</f>
        <v/>
      </c>
      <c r="AD52" s="138" t="str">
        <f t="shared" si="42"/>
        <v/>
      </c>
      <c r="AE52" s="149" t="str">
        <f t="shared" si="43"/>
        <v/>
      </c>
      <c r="AF52" s="50">
        <f t="shared" si="44"/>
        <v>11764</v>
      </c>
      <c r="AG52" s="51"/>
      <c r="AH52" s="84" t="str">
        <f t="shared" si="45"/>
        <v/>
      </c>
      <c r="AI52" s="86" t="str">
        <f t="shared" si="46"/>
        <v/>
      </c>
      <c r="AJ52" s="86"/>
      <c r="AK52" s="83" t="str">
        <f t="shared" si="47"/>
        <v/>
      </c>
      <c r="AL52" s="86" t="str">
        <f t="shared" si="48"/>
        <v/>
      </c>
      <c r="AM52" s="86" t="str">
        <f t="shared" si="49"/>
        <v/>
      </c>
      <c r="AN52" s="84" t="str">
        <f>IF(AH52&lt;&gt;"", IF(RANK(AM52, AM$5:AM$62)+COUNTIF(AM$52:AM52, AM52) -1&lt;=(B$68-AI$63-AL$63), RANK(AM52, AM$5:AM$62)+COUNTIF(AM$52:AM52, AM52) -1, ""), "")</f>
        <v/>
      </c>
      <c r="AO52" s="93" t="str">
        <f t="shared" si="50"/>
        <v/>
      </c>
      <c r="AP52" s="103" t="str">
        <f t="shared" si="51"/>
        <v/>
      </c>
      <c r="AR52" s="144">
        <f>IF(AF52&lt;&gt; "", AF52/AF63, "")</f>
        <v>8.3130994208248654E-3</v>
      </c>
      <c r="AS52" s="62" t="str">
        <f t="shared" si="52"/>
        <v/>
      </c>
      <c r="AT52" s="70">
        <f t="shared" si="53"/>
        <v>-8.3130994208248706E-3</v>
      </c>
      <c r="AV52" s="97" t="str">
        <f t="shared" si="54"/>
        <v/>
      </c>
      <c r="AW52" s="62" t="str">
        <f t="shared" si="28"/>
        <v/>
      </c>
      <c r="AX52" s="62" t="str">
        <f t="shared" si="29"/>
        <v/>
      </c>
      <c r="AY52" s="145" t="str">
        <f t="shared" si="30"/>
        <v/>
      </c>
    </row>
    <row r="53" spans="1:51" ht="15" customHeight="1" x14ac:dyDescent="0.2">
      <c r="A53" s="47" t="s">
        <v>265</v>
      </c>
      <c r="B53" s="48" t="s">
        <v>323</v>
      </c>
      <c r="C53" s="141">
        <v>498</v>
      </c>
      <c r="D53" s="134"/>
      <c r="E53" s="42">
        <f t="shared" si="31"/>
        <v>1.3092859396361341E-2</v>
      </c>
      <c r="F53" s="43">
        <f t="shared" si="24"/>
        <v>0</v>
      </c>
      <c r="G53" s="43">
        <f t="shared" si="32"/>
        <v>498</v>
      </c>
      <c r="H53" s="43" t="str">
        <f>IF(C53&lt;&gt;"", IF(RANK(G53, G$5:G$62)+COUNTIF(G$53:G53, G53) -1&lt;=(H$65-F$63), RANK(G53, G$5:G$62)+COUNTIF(G$53:G53, G53) -1, ""), "")</f>
        <v/>
      </c>
      <c r="I53" s="138" t="str">
        <f t="shared" si="33"/>
        <v/>
      </c>
      <c r="J53" s="143">
        <v>203</v>
      </c>
      <c r="K53" s="134"/>
      <c r="L53" s="42">
        <f t="shared" si="34"/>
        <v>5.3163628745024095E-3</v>
      </c>
      <c r="M53" s="43">
        <f t="shared" si="25"/>
        <v>0</v>
      </c>
      <c r="N53" s="43">
        <f t="shared" si="35"/>
        <v>203</v>
      </c>
      <c r="O53" s="43" t="str">
        <f>IF(J53&lt;&gt;"", IF(RANK(N53, N$5:N$62)+COUNTIF(N$53:N53, N53) -1&lt;=(O$65-M$63), RANK(N53, N$5:N$62)+COUNTIF(N$53:N53, N53) -1, ""), "")</f>
        <v/>
      </c>
      <c r="P53" s="138" t="str">
        <f t="shared" si="36"/>
        <v/>
      </c>
      <c r="Q53" s="143">
        <v>139</v>
      </c>
      <c r="R53" s="134"/>
      <c r="S53" s="42">
        <f t="shared" si="37"/>
        <v>3.4018600097895251E-3</v>
      </c>
      <c r="T53" s="43">
        <f t="shared" si="26"/>
        <v>0</v>
      </c>
      <c r="U53" s="43">
        <f t="shared" si="38"/>
        <v>139</v>
      </c>
      <c r="V53" s="43" t="str">
        <f>IF(Q53&lt;&gt;"", IF(RANK(U53, U$5:U$62)+COUNTIF(U$53:U53, U53) -1&lt;=(V$65-T$63), RANK(U53, U$5:U$62)+COUNTIF(U$53:U53, U53) -1, ""), "")</f>
        <v/>
      </c>
      <c r="W53" s="138" t="str">
        <f t="shared" si="39"/>
        <v/>
      </c>
      <c r="X53" s="143">
        <v>110</v>
      </c>
      <c r="Y53" s="134"/>
      <c r="Z53" s="42">
        <f t="shared" si="40"/>
        <v>2.7391802380596643E-3</v>
      </c>
      <c r="AA53" s="43">
        <f t="shared" si="27"/>
        <v>0</v>
      </c>
      <c r="AB53" s="43">
        <f t="shared" si="41"/>
        <v>110</v>
      </c>
      <c r="AC53" s="43" t="str">
        <f>IF(X53&lt;&gt;"", IF(RANK(AB53, AB$5:AB$62)+COUNTIF(AB$53:AB53, AB53) -1&lt;=(AC$65-AA$63), RANK(AB53, AB$5:AB$62)+COUNTIF(AB$53:AB53, AB53) -1, ""), "")</f>
        <v/>
      </c>
      <c r="AD53" s="138" t="str">
        <f t="shared" si="42"/>
        <v/>
      </c>
      <c r="AE53" s="149" t="str">
        <f t="shared" si="43"/>
        <v/>
      </c>
      <c r="AF53" s="50">
        <f t="shared" si="44"/>
        <v>950</v>
      </c>
      <c r="AG53" s="51"/>
      <c r="AH53" s="84" t="str">
        <f t="shared" si="45"/>
        <v/>
      </c>
      <c r="AI53" s="86" t="str">
        <f t="shared" si="46"/>
        <v/>
      </c>
      <c r="AJ53" s="86"/>
      <c r="AK53" s="83" t="str">
        <f t="shared" si="47"/>
        <v/>
      </c>
      <c r="AL53" s="86" t="str">
        <f t="shared" si="48"/>
        <v/>
      </c>
      <c r="AM53" s="86" t="str">
        <f t="shared" si="49"/>
        <v/>
      </c>
      <c r="AN53" s="84" t="str">
        <f>IF(AH53&lt;&gt;"", IF(RANK(AM53, AM$5:AM$62)+COUNTIF(AM$53:AM53, AM53) -1&lt;=(B$68-AI$63-AL$63), RANK(AM53, AM$5:AM$62)+COUNTIF(AM$53:AM53, AM53) -1, ""), "")</f>
        <v/>
      </c>
      <c r="AO53" s="93" t="str">
        <f t="shared" si="50"/>
        <v/>
      </c>
      <c r="AP53" s="103" t="str">
        <f t="shared" si="51"/>
        <v/>
      </c>
      <c r="AR53" s="144">
        <f>IF(AF53&lt;&gt; "", AF53/AF63, "")</f>
        <v>6.7132305761506477E-4</v>
      </c>
      <c r="AS53" s="62" t="str">
        <f t="shared" si="52"/>
        <v/>
      </c>
      <c r="AT53" s="70">
        <f t="shared" si="53"/>
        <v>-6.7132305761506499E-4</v>
      </c>
      <c r="AV53" s="97" t="str">
        <f t="shared" si="54"/>
        <v/>
      </c>
      <c r="AW53" s="62" t="str">
        <f t="shared" si="28"/>
        <v/>
      </c>
      <c r="AX53" s="62" t="str">
        <f t="shared" si="29"/>
        <v/>
      </c>
      <c r="AY53" s="145" t="str">
        <f t="shared" si="30"/>
        <v/>
      </c>
    </row>
    <row r="54" spans="1:51" ht="15" customHeight="1" x14ac:dyDescent="0.2">
      <c r="A54" s="47" t="s">
        <v>266</v>
      </c>
      <c r="B54" s="48" t="s">
        <v>324</v>
      </c>
      <c r="C54" s="141">
        <v>313</v>
      </c>
      <c r="D54" s="134"/>
      <c r="E54" s="42">
        <f t="shared" si="31"/>
        <v>8.2290461667893569E-3</v>
      </c>
      <c r="F54" s="43">
        <f t="shared" si="24"/>
        <v>0</v>
      </c>
      <c r="G54" s="43">
        <f t="shared" si="32"/>
        <v>313</v>
      </c>
      <c r="H54" s="43" t="str">
        <f>IF(C54&lt;&gt;"", IF(RANK(G54, G$5:G$62)+COUNTIF(G$54:G54, G54) -1&lt;=(H$65-F$63), RANK(G54, G$5:G$62)+COUNTIF(G$54:G54, G54) -1, ""), "")</f>
        <v/>
      </c>
      <c r="I54" s="138" t="str">
        <f t="shared" si="33"/>
        <v/>
      </c>
      <c r="J54" s="143">
        <v>122</v>
      </c>
      <c r="K54" s="134"/>
      <c r="L54" s="42">
        <f t="shared" si="34"/>
        <v>3.195055520636916E-3</v>
      </c>
      <c r="M54" s="43">
        <f t="shared" si="25"/>
        <v>0</v>
      </c>
      <c r="N54" s="43">
        <f t="shared" si="35"/>
        <v>122</v>
      </c>
      <c r="O54" s="43" t="str">
        <f>IF(J54&lt;&gt;"", IF(RANK(N54, N$5:N$62)+COUNTIF(N$54:N54, N54) -1&lt;=(O$65-M$63), RANK(N54, N$5:N$62)+COUNTIF(N$54:N54, N54) -1, ""), "")</f>
        <v/>
      </c>
      <c r="P54" s="138" t="str">
        <f t="shared" si="36"/>
        <v/>
      </c>
      <c r="Q54" s="143">
        <v>69</v>
      </c>
      <c r="R54" s="134"/>
      <c r="S54" s="42">
        <f t="shared" si="37"/>
        <v>1.6886930983847283E-3</v>
      </c>
      <c r="T54" s="43">
        <f t="shared" si="26"/>
        <v>0</v>
      </c>
      <c r="U54" s="43">
        <f t="shared" si="38"/>
        <v>69</v>
      </c>
      <c r="V54" s="43" t="str">
        <f>IF(Q54&lt;&gt;"", IF(RANK(U54, U$5:U$62)+COUNTIF(U$54:U54, U54) -1&lt;=(V$65-T$63), RANK(U54, U$5:U$62)+COUNTIF(U$54:U54, U54) -1, ""), "")</f>
        <v/>
      </c>
      <c r="W54" s="138" t="str">
        <f t="shared" si="39"/>
        <v/>
      </c>
      <c r="X54" s="143">
        <v>96</v>
      </c>
      <c r="Y54" s="134"/>
      <c r="Z54" s="42">
        <f t="shared" si="40"/>
        <v>2.3905572986702523E-3</v>
      </c>
      <c r="AA54" s="43">
        <f t="shared" si="27"/>
        <v>0</v>
      </c>
      <c r="AB54" s="43">
        <f t="shared" si="41"/>
        <v>96</v>
      </c>
      <c r="AC54" s="43" t="str">
        <f>IF(X54&lt;&gt;"", IF(RANK(AB54, AB$5:AB$62)+COUNTIF(AB$54:AB54, AB54) -1&lt;=(AC$65-AA$63), RANK(AB54, AB$5:AB$62)+COUNTIF(AB$54:AB54, AB54) -1, ""), "")</f>
        <v/>
      </c>
      <c r="AD54" s="138" t="str">
        <f t="shared" si="42"/>
        <v/>
      </c>
      <c r="AE54" s="149" t="str">
        <f t="shared" si="43"/>
        <v/>
      </c>
      <c r="AF54" s="50">
        <f t="shared" si="44"/>
        <v>600</v>
      </c>
      <c r="AG54" s="51"/>
      <c r="AH54" s="84" t="str">
        <f t="shared" si="45"/>
        <v/>
      </c>
      <c r="AI54" s="86" t="str">
        <f t="shared" si="46"/>
        <v/>
      </c>
      <c r="AJ54" s="86"/>
      <c r="AK54" s="83" t="str">
        <f t="shared" si="47"/>
        <v/>
      </c>
      <c r="AL54" s="86" t="str">
        <f t="shared" si="48"/>
        <v/>
      </c>
      <c r="AM54" s="86" t="str">
        <f t="shared" si="49"/>
        <v/>
      </c>
      <c r="AN54" s="84" t="str">
        <f>IF(AH54&lt;&gt;"", IF(RANK(AM54, AM$5:AM$62)+COUNTIF(AM$54:AM54, AM54) -1&lt;=(B$68-AI$63-AL$63), RANK(AM54, AM$5:AM$62)+COUNTIF(AM$54:AM54, AM54) -1, ""), "")</f>
        <v/>
      </c>
      <c r="AO54" s="93" t="str">
        <f t="shared" si="50"/>
        <v/>
      </c>
      <c r="AP54" s="103" t="str">
        <f t="shared" si="51"/>
        <v/>
      </c>
      <c r="AR54" s="144">
        <f>IF(AF54&lt;&gt; "", AF54/AF63, "")</f>
        <v>4.2399351007267247E-4</v>
      </c>
      <c r="AS54" s="62" t="str">
        <f t="shared" si="52"/>
        <v/>
      </c>
      <c r="AT54" s="70">
        <f t="shared" si="53"/>
        <v>-4.2399351007267198E-4</v>
      </c>
      <c r="AV54" s="97" t="str">
        <f t="shared" si="54"/>
        <v/>
      </c>
      <c r="AW54" s="62" t="str">
        <f t="shared" si="28"/>
        <v/>
      </c>
      <c r="AX54" s="62" t="str">
        <f t="shared" si="29"/>
        <v/>
      </c>
      <c r="AY54" s="145" t="str">
        <f t="shared" si="30"/>
        <v/>
      </c>
    </row>
    <row r="55" spans="1:51" ht="15" customHeight="1" x14ac:dyDescent="0.2">
      <c r="A55" s="47" t="s">
        <v>267</v>
      </c>
      <c r="B55" s="48" t="s">
        <v>325</v>
      </c>
      <c r="C55" s="141">
        <v>9140</v>
      </c>
      <c r="D55" s="134"/>
      <c r="E55" s="42">
        <f t="shared" si="31"/>
        <v>0.24029866442317804</v>
      </c>
      <c r="F55" s="43">
        <f t="shared" si="24"/>
        <v>0</v>
      </c>
      <c r="G55" s="43">
        <f t="shared" si="32"/>
        <v>9140</v>
      </c>
      <c r="H55" s="43" t="str">
        <f>IF(C55&lt;&gt;"", IF(RANK(G55, G$5:G$62)+COUNTIF(G$55:G55, G55) -1&lt;=(H$65-F$63), RANK(G55, G$5:G$62)+COUNTIF(G$55:G55, G55) -1, ""), "")</f>
        <v/>
      </c>
      <c r="I55" s="138" t="str">
        <f t="shared" si="33"/>
        <v/>
      </c>
      <c r="J55" s="143">
        <v>2755</v>
      </c>
      <c r="K55" s="134"/>
      <c r="L55" s="42">
        <f t="shared" si="34"/>
        <v>7.2150639011104134E-2</v>
      </c>
      <c r="M55" s="43">
        <f t="shared" si="25"/>
        <v>0</v>
      </c>
      <c r="N55" s="43">
        <f t="shared" si="35"/>
        <v>2755</v>
      </c>
      <c r="O55" s="43" t="str">
        <f>IF(J55&lt;&gt;"", IF(RANK(N55, N$5:N$62)+COUNTIF(N$55:N55, N55) -1&lt;=(O$65-M$63), RANK(N55, N$5:N$62)+COUNTIF(N$55:N55, N55) -1, ""), "")</f>
        <v/>
      </c>
      <c r="P55" s="138" t="str">
        <f t="shared" si="36"/>
        <v/>
      </c>
      <c r="Q55" s="143">
        <v>1673</v>
      </c>
      <c r="R55" s="134"/>
      <c r="S55" s="42">
        <f t="shared" si="37"/>
        <v>4.0944689182574642E-2</v>
      </c>
      <c r="T55" s="43">
        <f t="shared" si="26"/>
        <v>0</v>
      </c>
      <c r="U55" s="43">
        <f t="shared" si="38"/>
        <v>1673</v>
      </c>
      <c r="V55" s="43" t="str">
        <f>IF(Q55&lt;&gt;"", IF(RANK(U55, U$5:U$62)+COUNTIF(U$55:U55, U55) -1&lt;=(V$65-T$63), RANK(U55, U$5:U$62)+COUNTIF(U$55:U55, U55) -1, ""), "")</f>
        <v/>
      </c>
      <c r="W55" s="138" t="str">
        <f t="shared" si="39"/>
        <v/>
      </c>
      <c r="X55" s="143">
        <v>2577</v>
      </c>
      <c r="Y55" s="134"/>
      <c r="Z55" s="42">
        <f t="shared" si="40"/>
        <v>6.4171522486179591E-2</v>
      </c>
      <c r="AA55" s="43">
        <f t="shared" si="27"/>
        <v>0</v>
      </c>
      <c r="AB55" s="43">
        <f t="shared" si="41"/>
        <v>2577</v>
      </c>
      <c r="AC55" s="43" t="str">
        <f>IF(X55&lt;&gt;"", IF(RANK(AB55, AB$5:AB$62)+COUNTIF(AB$55:AB55, AB55) -1&lt;=(AC$65-AA$63), RANK(AB55, AB$5:AB$62)+COUNTIF(AB$55:AB55, AB55) -1, ""), "")</f>
        <v/>
      </c>
      <c r="AD55" s="138" t="str">
        <f t="shared" si="42"/>
        <v/>
      </c>
      <c r="AE55" s="149" t="str">
        <f t="shared" si="43"/>
        <v/>
      </c>
      <c r="AF55" s="50">
        <f t="shared" si="44"/>
        <v>16145</v>
      </c>
      <c r="AG55" s="51"/>
      <c r="AH55" s="84" t="str">
        <f t="shared" si="45"/>
        <v/>
      </c>
      <c r="AI55" s="86" t="str">
        <f t="shared" si="46"/>
        <v/>
      </c>
      <c r="AJ55" s="86"/>
      <c r="AK55" s="83" t="str">
        <f t="shared" si="47"/>
        <v/>
      </c>
      <c r="AL55" s="86" t="str">
        <f t="shared" si="48"/>
        <v/>
      </c>
      <c r="AM55" s="86" t="str">
        <f t="shared" si="49"/>
        <v/>
      </c>
      <c r="AN55" s="84" t="str">
        <f>IF(AH55&lt;&gt;"", IF(RANK(AM55, AM$5:AM$62)+COUNTIF(AM$55:AM55, AM55) -1&lt;=(B$68-AI$63-AL$63), RANK(AM55, AM$5:AM$62)+COUNTIF(AM$55:AM55, AM55) -1, ""), "")</f>
        <v/>
      </c>
      <c r="AO55" s="93" t="str">
        <f t="shared" si="50"/>
        <v/>
      </c>
      <c r="AP55" s="103" t="str">
        <f t="shared" si="51"/>
        <v/>
      </c>
      <c r="AR55" s="144">
        <f>IF(AF55&lt;&gt; "", AF55/AF63, "")</f>
        <v>1.1408958700205496E-2</v>
      </c>
      <c r="AS55" s="62" t="str">
        <f t="shared" si="52"/>
        <v/>
      </c>
      <c r="AT55" s="70">
        <f t="shared" si="53"/>
        <v>-1.14089587002055E-2</v>
      </c>
      <c r="AV55" s="97" t="str">
        <f t="shared" si="54"/>
        <v/>
      </c>
      <c r="AW55" s="62" t="str">
        <f t="shared" si="28"/>
        <v/>
      </c>
      <c r="AX55" s="62" t="str">
        <f t="shared" si="29"/>
        <v/>
      </c>
      <c r="AY55" s="145" t="str">
        <f t="shared" si="30"/>
        <v/>
      </c>
    </row>
    <row r="56" spans="1:51" ht="15" customHeight="1" x14ac:dyDescent="0.2">
      <c r="A56" s="47" t="s">
        <v>268</v>
      </c>
      <c r="B56" s="48" t="s">
        <v>326</v>
      </c>
      <c r="C56" s="49"/>
      <c r="D56" s="134"/>
      <c r="E56" s="42" t="str">
        <f t="shared" si="31"/>
        <v/>
      </c>
      <c r="F56" s="43" t="str">
        <f t="shared" si="24"/>
        <v/>
      </c>
      <c r="G56" s="43" t="str">
        <f t="shared" si="32"/>
        <v/>
      </c>
      <c r="H56" s="43" t="str">
        <f>IF(C56&lt;&gt;"", IF(RANK(G56, G$5:G$62)+COUNTIF(G$56:G56, G56) -1&lt;=(H$65-F$63), RANK(G56, G$5:G$62)+COUNTIF(G$56:G56, G56) -1, ""), "")</f>
        <v/>
      </c>
      <c r="I56" s="138" t="str">
        <f t="shared" si="33"/>
        <v/>
      </c>
      <c r="J56" s="142"/>
      <c r="K56" s="134"/>
      <c r="L56" s="42" t="str">
        <f t="shared" si="34"/>
        <v/>
      </c>
      <c r="M56" s="43" t="str">
        <f t="shared" si="25"/>
        <v/>
      </c>
      <c r="N56" s="43" t="str">
        <f t="shared" si="35"/>
        <v/>
      </c>
      <c r="O56" s="43" t="str">
        <f>IF(J56&lt;&gt;"", IF(RANK(N56, N$5:N$62)+COUNTIF(N$56:N56, N56) -1&lt;=(O$65-M$63), RANK(N56, N$5:N$62)+COUNTIF(N$56:N56, N56) -1, ""), "")</f>
        <v/>
      </c>
      <c r="P56" s="138" t="str">
        <f t="shared" si="36"/>
        <v/>
      </c>
      <c r="Q56" s="142"/>
      <c r="R56" s="134"/>
      <c r="S56" s="42" t="str">
        <f t="shared" si="37"/>
        <v/>
      </c>
      <c r="T56" s="43" t="str">
        <f t="shared" si="26"/>
        <v/>
      </c>
      <c r="U56" s="43" t="str">
        <f t="shared" si="38"/>
        <v/>
      </c>
      <c r="V56" s="43" t="str">
        <f>IF(Q56&lt;&gt;"", IF(RANK(U56, U$5:U$62)+COUNTIF(U$56:U56, U56) -1&lt;=(V$65-T$63), RANK(U56, U$5:U$62)+COUNTIF(U$56:U56, U56) -1, ""), "")</f>
        <v/>
      </c>
      <c r="W56" s="138" t="str">
        <f t="shared" si="39"/>
        <v/>
      </c>
      <c r="X56" s="142"/>
      <c r="Y56" s="134"/>
      <c r="Z56" s="42" t="str">
        <f t="shared" si="40"/>
        <v/>
      </c>
      <c r="AA56" s="43" t="str">
        <f t="shared" si="27"/>
        <v/>
      </c>
      <c r="AB56" s="43" t="str">
        <f t="shared" si="41"/>
        <v/>
      </c>
      <c r="AC56" s="43" t="str">
        <f>IF(X56&lt;&gt;"", IF(RANK(AB56, AB$5:AB$62)+COUNTIF(AB$56:AB56, AB56) -1&lt;=(AC$65-AA$63), RANK(AB56, AB$5:AB$62)+COUNTIF(AB$56:AB56, AB56) -1, ""), "")</f>
        <v/>
      </c>
      <c r="AD56" s="138" t="str">
        <f t="shared" si="42"/>
        <v/>
      </c>
      <c r="AE56" s="149" t="str">
        <f t="shared" si="43"/>
        <v/>
      </c>
      <c r="AF56" s="50" t="str">
        <f t="shared" si="44"/>
        <v/>
      </c>
      <c r="AG56" s="51"/>
      <c r="AH56" s="84" t="str">
        <f t="shared" si="45"/>
        <v/>
      </c>
      <c r="AI56" s="86" t="str">
        <f t="shared" si="46"/>
        <v/>
      </c>
      <c r="AJ56" s="86"/>
      <c r="AK56" s="83" t="str">
        <f t="shared" si="47"/>
        <v/>
      </c>
      <c r="AL56" s="86" t="str">
        <f t="shared" si="48"/>
        <v/>
      </c>
      <c r="AM56" s="86" t="str">
        <f t="shared" si="49"/>
        <v/>
      </c>
      <c r="AN56" s="84" t="str">
        <f>IF(AH56&lt;&gt;"", IF(RANK(AM56, AM$5:AM$62)+COUNTIF(AM$56:AM56, AM56) -1&lt;=(B$68-AI$63-AL$63), RANK(AM56, AM$5:AM$62)+COUNTIF(AM$56:AM56, AM56) -1, ""), "")</f>
        <v/>
      </c>
      <c r="AO56" s="93" t="str">
        <f t="shared" si="50"/>
        <v/>
      </c>
      <c r="AP56" s="103" t="str">
        <f t="shared" si="51"/>
        <v/>
      </c>
      <c r="AR56" s="144" t="str">
        <f>IF(AF56&lt;&gt; "", AF56/AF63, "")</f>
        <v/>
      </c>
      <c r="AS56" s="62" t="str">
        <f t="shared" si="52"/>
        <v/>
      </c>
      <c r="AT56" s="70" t="str">
        <f t="shared" si="53"/>
        <v/>
      </c>
      <c r="AV56" s="97" t="str">
        <f t="shared" si="54"/>
        <v/>
      </c>
      <c r="AW56" s="62" t="str">
        <f t="shared" si="28"/>
        <v/>
      </c>
      <c r="AX56" s="62" t="str">
        <f t="shared" si="29"/>
        <v/>
      </c>
      <c r="AY56" s="145" t="str">
        <f t="shared" si="30"/>
        <v/>
      </c>
    </row>
    <row r="57" spans="1:51" ht="15" customHeight="1" x14ac:dyDescent="0.2">
      <c r="A57" s="47" t="s">
        <v>269</v>
      </c>
      <c r="B57" s="48" t="s">
        <v>327</v>
      </c>
      <c r="C57" s="49"/>
      <c r="D57" s="134"/>
      <c r="E57" s="42" t="str">
        <f t="shared" si="31"/>
        <v/>
      </c>
      <c r="F57" s="43" t="str">
        <f t="shared" si="24"/>
        <v/>
      </c>
      <c r="G57" s="43" t="str">
        <f t="shared" si="32"/>
        <v/>
      </c>
      <c r="H57" s="43" t="str">
        <f>IF(C57&lt;&gt;"", IF(RANK(G57, G$5:G$62)+COUNTIF(G$57:G57, G57) -1&lt;=(H$65-F$63), RANK(G57, G$5:G$62)+COUNTIF(G$57:G57, G57) -1, ""), "")</f>
        <v/>
      </c>
      <c r="I57" s="138" t="str">
        <f t="shared" si="33"/>
        <v/>
      </c>
      <c r="J57" s="142"/>
      <c r="K57" s="134"/>
      <c r="L57" s="42" t="str">
        <f t="shared" si="34"/>
        <v/>
      </c>
      <c r="M57" s="43" t="str">
        <f t="shared" si="25"/>
        <v/>
      </c>
      <c r="N57" s="43" t="str">
        <f t="shared" si="35"/>
        <v/>
      </c>
      <c r="O57" s="43" t="str">
        <f>IF(J57&lt;&gt;"", IF(RANK(N57, N$5:N$62)+COUNTIF(N$57:N57, N57) -1&lt;=(O$65-M$63), RANK(N57, N$5:N$62)+COUNTIF(N$57:N57, N57) -1, ""), "")</f>
        <v/>
      </c>
      <c r="P57" s="138" t="str">
        <f t="shared" si="36"/>
        <v/>
      </c>
      <c r="Q57" s="142"/>
      <c r="R57" s="134"/>
      <c r="S57" s="42" t="str">
        <f t="shared" si="37"/>
        <v/>
      </c>
      <c r="T57" s="43" t="str">
        <f t="shared" si="26"/>
        <v/>
      </c>
      <c r="U57" s="43" t="str">
        <f t="shared" si="38"/>
        <v/>
      </c>
      <c r="V57" s="43" t="str">
        <f>IF(Q57&lt;&gt;"", IF(RANK(U57, U$5:U$62)+COUNTIF(U$57:U57, U57) -1&lt;=(V$65-T$63), RANK(U57, U$5:U$62)+COUNTIF(U$57:U57, U57) -1, ""), "")</f>
        <v/>
      </c>
      <c r="W57" s="138" t="str">
        <f t="shared" si="39"/>
        <v/>
      </c>
      <c r="X57" s="142"/>
      <c r="Y57" s="134"/>
      <c r="Z57" s="42" t="str">
        <f t="shared" si="40"/>
        <v/>
      </c>
      <c r="AA57" s="43" t="str">
        <f t="shared" si="27"/>
        <v/>
      </c>
      <c r="AB57" s="43" t="str">
        <f t="shared" si="41"/>
        <v/>
      </c>
      <c r="AC57" s="43" t="str">
        <f>IF(X57&lt;&gt;"", IF(RANK(AB57, AB$5:AB$62)+COUNTIF(AB$57:AB57, AB57) -1&lt;=(AC$65-AA$63), RANK(AB57, AB$5:AB$62)+COUNTIF(AB$57:AB57, AB57) -1, ""), "")</f>
        <v/>
      </c>
      <c r="AD57" s="138" t="str">
        <f t="shared" si="42"/>
        <v/>
      </c>
      <c r="AE57" s="149" t="str">
        <f t="shared" si="43"/>
        <v/>
      </c>
      <c r="AF57" s="50" t="str">
        <f t="shared" si="44"/>
        <v/>
      </c>
      <c r="AG57" s="51"/>
      <c r="AH57" s="84" t="str">
        <f t="shared" si="45"/>
        <v/>
      </c>
      <c r="AI57" s="86" t="str">
        <f t="shared" si="46"/>
        <v/>
      </c>
      <c r="AJ57" s="86"/>
      <c r="AK57" s="83" t="str">
        <f t="shared" si="47"/>
        <v/>
      </c>
      <c r="AL57" s="86" t="str">
        <f t="shared" si="48"/>
        <v/>
      </c>
      <c r="AM57" s="86" t="str">
        <f t="shared" si="49"/>
        <v/>
      </c>
      <c r="AN57" s="84" t="str">
        <f>IF(AH57&lt;&gt;"", IF(RANK(AM57, AM$5:AM$62)+COUNTIF(AM$57:AM57, AM57) -1&lt;=(B$68-AI$63-AL$63), RANK(AM57, AM$5:AM$62)+COUNTIF(AM$57:AM57, AM57) -1, ""), "")</f>
        <v/>
      </c>
      <c r="AO57" s="93" t="str">
        <f t="shared" si="50"/>
        <v/>
      </c>
      <c r="AP57" s="103" t="str">
        <f t="shared" si="51"/>
        <v/>
      </c>
      <c r="AR57" s="144" t="str">
        <f>IF(AF57&lt;&gt; "", AF57/AF63, "")</f>
        <v/>
      </c>
      <c r="AS57" s="62" t="str">
        <f t="shared" si="52"/>
        <v/>
      </c>
      <c r="AT57" s="70" t="str">
        <f t="shared" si="53"/>
        <v/>
      </c>
      <c r="AV57" s="97" t="str">
        <f t="shared" si="54"/>
        <v/>
      </c>
      <c r="AW57" s="62" t="str">
        <f t="shared" si="28"/>
        <v/>
      </c>
      <c r="AX57" s="62" t="str">
        <f t="shared" si="29"/>
        <v/>
      </c>
      <c r="AY57" s="145" t="str">
        <f t="shared" si="30"/>
        <v/>
      </c>
    </row>
    <row r="58" spans="1:51" ht="15" customHeight="1" x14ac:dyDescent="0.2">
      <c r="A58" s="47" t="s">
        <v>270</v>
      </c>
      <c r="B58" s="48" t="s">
        <v>328</v>
      </c>
      <c r="C58" s="49"/>
      <c r="D58" s="134"/>
      <c r="E58" s="42" t="str">
        <f t="shared" si="31"/>
        <v/>
      </c>
      <c r="F58" s="43" t="str">
        <f t="shared" si="24"/>
        <v/>
      </c>
      <c r="G58" s="43" t="str">
        <f t="shared" si="32"/>
        <v/>
      </c>
      <c r="H58" s="43" t="str">
        <f>IF(C58&lt;&gt;"", IF(RANK(G58, G$5:G$62)+COUNTIF(G$58:G58, G58) -1&lt;=(H$65-F$63), RANK(G58, G$5:G$62)+COUNTIF(G$58:G58, G58) -1, ""), "")</f>
        <v/>
      </c>
      <c r="I58" s="138" t="str">
        <f t="shared" si="33"/>
        <v/>
      </c>
      <c r="J58" s="142"/>
      <c r="K58" s="134"/>
      <c r="L58" s="42" t="str">
        <f t="shared" si="34"/>
        <v/>
      </c>
      <c r="M58" s="43" t="str">
        <f t="shared" si="25"/>
        <v/>
      </c>
      <c r="N58" s="43" t="str">
        <f t="shared" si="35"/>
        <v/>
      </c>
      <c r="O58" s="43" t="str">
        <f>IF(J58&lt;&gt;"", IF(RANK(N58, N$5:N$62)+COUNTIF(N$58:N58, N58) -1&lt;=(O$65-M$63), RANK(N58, N$5:N$62)+COUNTIF(N$58:N58, N58) -1, ""), "")</f>
        <v/>
      </c>
      <c r="P58" s="138" t="str">
        <f t="shared" si="36"/>
        <v/>
      </c>
      <c r="Q58" s="142"/>
      <c r="R58" s="134"/>
      <c r="S58" s="42" t="str">
        <f t="shared" si="37"/>
        <v/>
      </c>
      <c r="T58" s="43" t="str">
        <f t="shared" si="26"/>
        <v/>
      </c>
      <c r="U58" s="43" t="str">
        <f t="shared" si="38"/>
        <v/>
      </c>
      <c r="V58" s="43" t="str">
        <f>IF(Q58&lt;&gt;"", IF(RANK(U58, U$5:U$62)+COUNTIF(U$58:U58, U58) -1&lt;=(V$65-T$63), RANK(U58, U$5:U$62)+COUNTIF(U$58:U58, U58) -1, ""), "")</f>
        <v/>
      </c>
      <c r="W58" s="138" t="str">
        <f t="shared" si="39"/>
        <v/>
      </c>
      <c r="X58" s="142"/>
      <c r="Y58" s="134"/>
      <c r="Z58" s="42" t="str">
        <f t="shared" si="40"/>
        <v/>
      </c>
      <c r="AA58" s="43" t="str">
        <f t="shared" si="27"/>
        <v/>
      </c>
      <c r="AB58" s="43" t="str">
        <f t="shared" si="41"/>
        <v/>
      </c>
      <c r="AC58" s="43" t="str">
        <f>IF(X58&lt;&gt;"", IF(RANK(AB58, AB$5:AB$62)+COUNTIF(AB$58:AB58, AB58) -1&lt;=(AC$65-AA$63), RANK(AB58, AB$5:AB$62)+COUNTIF(AB$58:AB58, AB58) -1, ""), "")</f>
        <v/>
      </c>
      <c r="AD58" s="138" t="str">
        <f t="shared" si="42"/>
        <v/>
      </c>
      <c r="AE58" s="149" t="str">
        <f t="shared" si="43"/>
        <v/>
      </c>
      <c r="AF58" s="50" t="str">
        <f t="shared" si="44"/>
        <v/>
      </c>
      <c r="AG58" s="51"/>
      <c r="AH58" s="84" t="str">
        <f t="shared" si="45"/>
        <v/>
      </c>
      <c r="AI58" s="86" t="str">
        <f t="shared" si="46"/>
        <v/>
      </c>
      <c r="AJ58" s="86"/>
      <c r="AK58" s="83" t="str">
        <f t="shared" si="47"/>
        <v/>
      </c>
      <c r="AL58" s="86" t="str">
        <f t="shared" si="48"/>
        <v/>
      </c>
      <c r="AM58" s="86" t="str">
        <f t="shared" si="49"/>
        <v/>
      </c>
      <c r="AN58" s="84" t="str">
        <f>IF(AH58&lt;&gt;"", IF(RANK(AM58, AM$5:AM$62)+COUNTIF(AM$58:AM58, AM58) -1&lt;=(B$68-AI$63-AL$63), RANK(AM58, AM$5:AM$62)+COUNTIF(AM$58:AM58, AM58) -1, ""), "")</f>
        <v/>
      </c>
      <c r="AO58" s="93" t="str">
        <f t="shared" si="50"/>
        <v/>
      </c>
      <c r="AP58" s="103" t="str">
        <f t="shared" si="51"/>
        <v/>
      </c>
      <c r="AR58" s="144" t="str">
        <f>IF(AF58&lt;&gt; "", AF58/AF63, "")</f>
        <v/>
      </c>
      <c r="AS58" s="62" t="str">
        <f t="shared" si="52"/>
        <v/>
      </c>
      <c r="AT58" s="70" t="str">
        <f t="shared" si="53"/>
        <v/>
      </c>
      <c r="AV58" s="97" t="str">
        <f t="shared" si="54"/>
        <v/>
      </c>
      <c r="AW58" s="62" t="str">
        <f t="shared" si="28"/>
        <v/>
      </c>
      <c r="AX58" s="62" t="str">
        <f t="shared" si="29"/>
        <v/>
      </c>
      <c r="AY58" s="145" t="str">
        <f t="shared" si="30"/>
        <v/>
      </c>
    </row>
    <row r="59" spans="1:51" ht="15" customHeight="1" x14ac:dyDescent="0.2">
      <c r="A59" s="47" t="s">
        <v>271</v>
      </c>
      <c r="B59" s="48" t="s">
        <v>329</v>
      </c>
      <c r="C59" s="49"/>
      <c r="D59" s="134"/>
      <c r="E59" s="42" t="str">
        <f t="shared" si="31"/>
        <v/>
      </c>
      <c r="F59" s="43" t="str">
        <f t="shared" si="24"/>
        <v/>
      </c>
      <c r="G59" s="43" t="str">
        <f t="shared" si="32"/>
        <v/>
      </c>
      <c r="H59" s="43" t="str">
        <f>IF(C59&lt;&gt;"", IF(RANK(G59, G$5:G$62)+COUNTIF(G$59:G59, G59) -1&lt;=(H$65-F$63), RANK(G59, G$5:G$62)+COUNTIF(G$59:G59, G59) -1, ""), "")</f>
        <v/>
      </c>
      <c r="I59" s="138" t="str">
        <f t="shared" si="33"/>
        <v/>
      </c>
      <c r="J59" s="142"/>
      <c r="K59" s="134"/>
      <c r="L59" s="42" t="str">
        <f t="shared" si="34"/>
        <v/>
      </c>
      <c r="M59" s="43" t="str">
        <f t="shared" si="25"/>
        <v/>
      </c>
      <c r="N59" s="43" t="str">
        <f t="shared" si="35"/>
        <v/>
      </c>
      <c r="O59" s="43" t="str">
        <f>IF(J59&lt;&gt;"", IF(RANK(N59, N$5:N$62)+COUNTIF(N$59:N59, N59) -1&lt;=(O$65-M$63), RANK(N59, N$5:N$62)+COUNTIF(N$59:N59, N59) -1, ""), "")</f>
        <v/>
      </c>
      <c r="P59" s="138" t="str">
        <f t="shared" si="36"/>
        <v/>
      </c>
      <c r="Q59" s="142"/>
      <c r="R59" s="134"/>
      <c r="S59" s="42" t="str">
        <f t="shared" si="37"/>
        <v/>
      </c>
      <c r="T59" s="43" t="str">
        <f t="shared" si="26"/>
        <v/>
      </c>
      <c r="U59" s="43" t="str">
        <f t="shared" si="38"/>
        <v/>
      </c>
      <c r="V59" s="43" t="str">
        <f>IF(Q59&lt;&gt;"", IF(RANK(U59, U$5:U$62)+COUNTIF(U$59:U59, U59) -1&lt;=(V$65-T$63), RANK(U59, U$5:U$62)+COUNTIF(U$59:U59, U59) -1, ""), "")</f>
        <v/>
      </c>
      <c r="W59" s="138" t="str">
        <f t="shared" si="39"/>
        <v/>
      </c>
      <c r="X59" s="142"/>
      <c r="Y59" s="134"/>
      <c r="Z59" s="42" t="str">
        <f t="shared" si="40"/>
        <v/>
      </c>
      <c r="AA59" s="43" t="str">
        <f t="shared" si="27"/>
        <v/>
      </c>
      <c r="AB59" s="43" t="str">
        <f t="shared" si="41"/>
        <v/>
      </c>
      <c r="AC59" s="43" t="str">
        <f>IF(X59&lt;&gt;"", IF(RANK(AB59, AB$5:AB$62)+COUNTIF(AB$59:AB59, AB59) -1&lt;=(AC$65-AA$63), RANK(AB59, AB$5:AB$62)+COUNTIF(AB$59:AB59, AB59) -1, ""), "")</f>
        <v/>
      </c>
      <c r="AD59" s="138" t="str">
        <f t="shared" si="42"/>
        <v/>
      </c>
      <c r="AE59" s="149" t="str">
        <f t="shared" si="43"/>
        <v/>
      </c>
      <c r="AF59" s="50" t="str">
        <f t="shared" si="44"/>
        <v/>
      </c>
      <c r="AG59" s="51"/>
      <c r="AH59" s="84" t="str">
        <f t="shared" si="45"/>
        <v/>
      </c>
      <c r="AI59" s="86" t="str">
        <f t="shared" si="46"/>
        <v/>
      </c>
      <c r="AJ59" s="86"/>
      <c r="AK59" s="83" t="str">
        <f t="shared" si="47"/>
        <v/>
      </c>
      <c r="AL59" s="86" t="str">
        <f t="shared" si="48"/>
        <v/>
      </c>
      <c r="AM59" s="86" t="str">
        <f t="shared" si="49"/>
        <v/>
      </c>
      <c r="AN59" s="84" t="str">
        <f>IF(AH59&lt;&gt;"", IF(RANK(AM59, AM$5:AM$62)+COUNTIF(AM$59:AM59, AM59) -1&lt;=(B$68-AI$63-AL$63), RANK(AM59, AM$5:AM$62)+COUNTIF(AM$59:AM59, AM59) -1, ""), "")</f>
        <v/>
      </c>
      <c r="AO59" s="93" t="str">
        <f t="shared" si="50"/>
        <v/>
      </c>
      <c r="AP59" s="103" t="str">
        <f t="shared" si="51"/>
        <v/>
      </c>
      <c r="AR59" s="144" t="str">
        <f>IF(AF59&lt;&gt; "", AF59/AF63, "")</f>
        <v/>
      </c>
      <c r="AS59" s="62" t="str">
        <f t="shared" si="52"/>
        <v/>
      </c>
      <c r="AT59" s="70" t="str">
        <f t="shared" si="53"/>
        <v/>
      </c>
      <c r="AV59" s="97" t="str">
        <f t="shared" si="54"/>
        <v/>
      </c>
      <c r="AW59" s="62" t="str">
        <f t="shared" si="28"/>
        <v/>
      </c>
      <c r="AX59" s="62" t="str">
        <f t="shared" si="29"/>
        <v/>
      </c>
      <c r="AY59" s="145" t="str">
        <f t="shared" si="30"/>
        <v/>
      </c>
    </row>
    <row r="60" spans="1:51" ht="15" customHeight="1" x14ac:dyDescent="0.2">
      <c r="A60" s="47" t="s">
        <v>272</v>
      </c>
      <c r="B60" s="48" t="s">
        <v>330</v>
      </c>
      <c r="C60" s="141">
        <v>56</v>
      </c>
      <c r="D60" s="134"/>
      <c r="E60" s="42">
        <f t="shared" si="31"/>
        <v>1.4722894100326006E-3</v>
      </c>
      <c r="F60" s="43">
        <f t="shared" si="24"/>
        <v>0</v>
      </c>
      <c r="G60" s="43">
        <f t="shared" si="32"/>
        <v>56</v>
      </c>
      <c r="H60" s="43" t="str">
        <f>IF(C60&lt;&gt;"", IF(RANK(G60, G$5:G$62)+COUNTIF(G$60:G60, G60) -1&lt;=(H$65-F$63), RANK(G60, G$5:G$62)+COUNTIF(G$60:G60, G60) -1, ""), "")</f>
        <v/>
      </c>
      <c r="I60" s="44" t="str">
        <f t="shared" si="33"/>
        <v/>
      </c>
      <c r="J60" s="143">
        <v>48</v>
      </c>
      <c r="K60" s="134"/>
      <c r="L60" s="42">
        <f t="shared" si="34"/>
        <v>1.257071024512885E-3</v>
      </c>
      <c r="M60" s="43">
        <f t="shared" si="25"/>
        <v>0</v>
      </c>
      <c r="N60" s="43">
        <f t="shared" si="35"/>
        <v>48</v>
      </c>
      <c r="O60" s="43" t="str">
        <f>IF(J60&lt;&gt;"", IF(RANK(N60, N$5:N$62)+COUNTIF(N$60:N60, N60) -1&lt;=(O$65-M$63), RANK(N60, N$5:N$62)+COUNTIF(N$60:N60, N60) -1, ""), "")</f>
        <v/>
      </c>
      <c r="P60" s="44" t="str">
        <f t="shared" si="36"/>
        <v/>
      </c>
      <c r="Q60" s="143">
        <v>117</v>
      </c>
      <c r="R60" s="134"/>
      <c r="S60" s="42">
        <f t="shared" si="37"/>
        <v>2.8634361233480176E-3</v>
      </c>
      <c r="T60" s="43">
        <f t="shared" si="26"/>
        <v>0</v>
      </c>
      <c r="U60" s="43">
        <f t="shared" si="38"/>
        <v>117</v>
      </c>
      <c r="V60" s="43" t="str">
        <f>IF(Q60&lt;&gt;"", IF(RANK(U60, U$5:U$62)+COUNTIF(U$60:U60, U60) -1&lt;=(V$65-T$63), RANK(U60, U$5:U$62)+COUNTIF(U$60:U60, U60) -1, ""), "")</f>
        <v/>
      </c>
      <c r="W60" s="44" t="str">
        <f t="shared" si="39"/>
        <v/>
      </c>
      <c r="X60" s="143">
        <v>301</v>
      </c>
      <c r="Y60" s="134"/>
      <c r="Z60" s="42">
        <f t="shared" si="40"/>
        <v>7.4953931968723539E-3</v>
      </c>
      <c r="AA60" s="43">
        <f t="shared" si="27"/>
        <v>0</v>
      </c>
      <c r="AB60" s="43">
        <f t="shared" si="41"/>
        <v>301</v>
      </c>
      <c r="AC60" s="43" t="str">
        <f>IF(X60&lt;&gt;"", IF(RANK(AB60, AB$5:AB$62)+COUNTIF(AB$60:AB60, AB60) -1&lt;=(AC$65-AA$63), RANK(AB60, AB$5:AB$62)+COUNTIF(AB$60:AB60, AB60) -1, ""), "")</f>
        <v/>
      </c>
      <c r="AD60" s="44" t="str">
        <f t="shared" si="42"/>
        <v/>
      </c>
      <c r="AE60" s="148" t="str">
        <f t="shared" si="43"/>
        <v/>
      </c>
      <c r="AF60" s="50">
        <f t="shared" si="44"/>
        <v>522</v>
      </c>
      <c r="AG60" s="51"/>
      <c r="AH60" s="84" t="str">
        <f t="shared" si="45"/>
        <v/>
      </c>
      <c r="AI60" s="86" t="str">
        <f t="shared" si="46"/>
        <v/>
      </c>
      <c r="AJ60" s="86"/>
      <c r="AK60" s="83" t="str">
        <f t="shared" si="47"/>
        <v/>
      </c>
      <c r="AL60" s="86" t="str">
        <f t="shared" si="48"/>
        <v/>
      </c>
      <c r="AM60" s="86" t="str">
        <f t="shared" si="49"/>
        <v/>
      </c>
      <c r="AN60" s="84" t="str">
        <f>IF(AH60&lt;&gt;"", IF(RANK(AM60, AM$5:AM$62)+COUNTIF(AM$60:AM60, AM60) -1&lt;=(B$68-AI$63-AL$63), RANK(AM60, AM$5:AM$62)+COUNTIF(AM$60:AM60, AM60) -1, ""), "")</f>
        <v/>
      </c>
      <c r="AO60" s="93" t="str">
        <f t="shared" si="50"/>
        <v/>
      </c>
      <c r="AP60" s="103" t="str">
        <f t="shared" si="51"/>
        <v/>
      </c>
      <c r="AR60" s="144">
        <f>IF(AF60&lt;&gt; "", AF60/AF63, "")</f>
        <v>3.6887435376322509E-4</v>
      </c>
      <c r="AS60" s="62" t="str">
        <f t="shared" si="52"/>
        <v/>
      </c>
      <c r="AT60" s="70">
        <f t="shared" si="53"/>
        <v>-3.6887435376322498E-4</v>
      </c>
      <c r="AV60" s="97" t="str">
        <f t="shared" si="54"/>
        <v/>
      </c>
      <c r="AW60" s="62" t="str">
        <f t="shared" si="28"/>
        <v/>
      </c>
      <c r="AX60" s="62" t="str">
        <f t="shared" si="29"/>
        <v/>
      </c>
      <c r="AY60" s="145" t="str">
        <f t="shared" si="30"/>
        <v/>
      </c>
    </row>
    <row r="61" spans="1:51" ht="15" customHeight="1" x14ac:dyDescent="0.2">
      <c r="A61" s="47" t="s">
        <v>273</v>
      </c>
      <c r="B61" s="48" t="s">
        <v>331</v>
      </c>
      <c r="C61" s="141">
        <v>38</v>
      </c>
      <c r="D61" s="134"/>
      <c r="E61" s="42">
        <f t="shared" si="31"/>
        <v>9.990535282364077E-4</v>
      </c>
      <c r="F61" s="43">
        <f t="shared" si="24"/>
        <v>0</v>
      </c>
      <c r="G61" s="43">
        <f t="shared" si="32"/>
        <v>38</v>
      </c>
      <c r="H61" s="43" t="str">
        <f>IF(C61&lt;&gt;"", IF(RANK(G61, G$5:G$62)+COUNTIF(G$61:G61, G61) -1&lt;=(H$65-F$63), RANK(G61, G$5:G$62)+COUNTIF(G$61:G61, G61) -1, ""), "")</f>
        <v/>
      </c>
      <c r="I61" s="44" t="str">
        <f t="shared" si="33"/>
        <v/>
      </c>
      <c r="J61" s="143">
        <v>57</v>
      </c>
      <c r="K61" s="134"/>
      <c r="L61" s="42">
        <f t="shared" si="34"/>
        <v>1.4927718416090508E-3</v>
      </c>
      <c r="M61" s="43">
        <f t="shared" si="25"/>
        <v>0</v>
      </c>
      <c r="N61" s="43">
        <f t="shared" si="35"/>
        <v>57</v>
      </c>
      <c r="O61" s="43" t="str">
        <f>IF(J61&lt;&gt;"", IF(RANK(N61, N$5:N$62)+COUNTIF(N$61:N61, N61) -1&lt;=(O$65-M$63), RANK(N61, N$5:N$62)+COUNTIF(N$61:N61, N61) -1, ""), "")</f>
        <v/>
      </c>
      <c r="P61" s="44" t="str">
        <f t="shared" si="36"/>
        <v/>
      </c>
      <c r="Q61" s="143">
        <v>126</v>
      </c>
      <c r="R61" s="134"/>
      <c r="S61" s="42">
        <f t="shared" si="37"/>
        <v>3.0837004405286344E-3</v>
      </c>
      <c r="T61" s="43">
        <f t="shared" si="26"/>
        <v>0</v>
      </c>
      <c r="U61" s="43">
        <f t="shared" si="38"/>
        <v>126</v>
      </c>
      <c r="V61" s="43" t="str">
        <f>IF(Q61&lt;&gt;"", IF(RANK(U61, U$5:U$62)+COUNTIF(U$61:U61, U61) -1&lt;=(V$65-T$63), RANK(U61, U$5:U$62)+COUNTIF(U$61:U61, U61) -1, ""), "")</f>
        <v/>
      </c>
      <c r="W61" s="44" t="str">
        <f t="shared" si="39"/>
        <v/>
      </c>
      <c r="X61" s="143">
        <v>52</v>
      </c>
      <c r="Y61" s="134"/>
      <c r="Z61" s="42">
        <f t="shared" si="40"/>
        <v>1.2948852034463869E-3</v>
      </c>
      <c r="AA61" s="43">
        <f t="shared" si="27"/>
        <v>0</v>
      </c>
      <c r="AB61" s="43">
        <f t="shared" si="41"/>
        <v>52</v>
      </c>
      <c r="AC61" s="43" t="str">
        <f>IF(X61&lt;&gt;"", IF(RANK(AB61, AB$5:AB$62)+COUNTIF(AB$61:AB61, AB61) -1&lt;=(AC$65-AA$63), RANK(AB61, AB$5:AB$62)+COUNTIF(AB$61:AB61, AB61) -1, ""), "")</f>
        <v/>
      </c>
      <c r="AD61" s="44" t="str">
        <f t="shared" si="42"/>
        <v/>
      </c>
      <c r="AE61" s="148" t="str">
        <f t="shared" si="43"/>
        <v/>
      </c>
      <c r="AF61" s="50">
        <f t="shared" si="44"/>
        <v>273</v>
      </c>
      <c r="AG61" s="51"/>
      <c r="AH61" s="84" t="str">
        <f t="shared" si="45"/>
        <v/>
      </c>
      <c r="AI61" s="86" t="str">
        <f t="shared" si="46"/>
        <v/>
      </c>
      <c r="AJ61" s="86"/>
      <c r="AK61" s="83" t="str">
        <f t="shared" si="47"/>
        <v/>
      </c>
      <c r="AL61" s="86" t="str">
        <f t="shared" si="48"/>
        <v/>
      </c>
      <c r="AM61" s="86" t="str">
        <f t="shared" si="49"/>
        <v/>
      </c>
      <c r="AN61" s="84" t="str">
        <f>IF(AH61&lt;&gt;"", IF(RANK(AM61, AM$5:AM$62)+COUNTIF(AM$61:AM61, AM61) -1&lt;=(B$68-AI$63-AL$63), RANK(AM61, AM$5:AM$62)+COUNTIF(AM$61:AM61, AM61) -1, ""), "")</f>
        <v/>
      </c>
      <c r="AO61" s="93" t="str">
        <f t="shared" si="50"/>
        <v/>
      </c>
      <c r="AP61" s="103" t="str">
        <f t="shared" si="51"/>
        <v/>
      </c>
      <c r="AR61" s="144">
        <f>IF(AF61&lt;&gt; "", AF61/AF63, "")</f>
        <v>1.9291704708306599E-4</v>
      </c>
      <c r="AS61" s="62" t="str">
        <f t="shared" si="52"/>
        <v/>
      </c>
      <c r="AT61" s="70">
        <f t="shared" si="53"/>
        <v>-1.9291704708306601E-4</v>
      </c>
      <c r="AV61" s="97" t="str">
        <f t="shared" si="54"/>
        <v/>
      </c>
      <c r="AW61" s="62" t="str">
        <f t="shared" si="28"/>
        <v/>
      </c>
      <c r="AX61" s="62" t="str">
        <f t="shared" si="29"/>
        <v/>
      </c>
      <c r="AY61" s="145" t="str">
        <f t="shared" si="30"/>
        <v/>
      </c>
    </row>
    <row r="62" spans="1:51" ht="15" customHeight="1" thickBot="1" x14ac:dyDescent="0.25">
      <c r="A62" s="47" t="s">
        <v>274</v>
      </c>
      <c r="B62" s="48" t="s">
        <v>332</v>
      </c>
      <c r="C62" s="141">
        <v>107</v>
      </c>
      <c r="D62" s="134"/>
      <c r="E62" s="42">
        <f t="shared" si="31"/>
        <v>2.8131244084551479E-3</v>
      </c>
      <c r="F62" s="43">
        <f t="shared" si="24"/>
        <v>0</v>
      </c>
      <c r="G62" s="43">
        <f t="shared" si="32"/>
        <v>107</v>
      </c>
      <c r="H62" s="43" t="str">
        <f>IF(C62&lt;&gt;"", IF(RANK(G62, G$5:G$62)+COUNTIF(G$62:G62, G62) -1&lt;=(H$65-F$63), RANK(G62, G$5:G$62)+COUNTIF(G$62:G62, G62) -1, ""), "")</f>
        <v/>
      </c>
      <c r="I62" s="44" t="str">
        <f t="shared" si="33"/>
        <v/>
      </c>
      <c r="J62" s="143">
        <v>175</v>
      </c>
      <c r="K62" s="134"/>
      <c r="L62" s="42">
        <f t="shared" si="34"/>
        <v>4.5830714435365601E-3</v>
      </c>
      <c r="M62" s="43">
        <f t="shared" si="25"/>
        <v>0</v>
      </c>
      <c r="N62" s="43">
        <f t="shared" si="35"/>
        <v>175</v>
      </c>
      <c r="O62" s="43" t="str">
        <f>IF(J62&lt;&gt;"", IF(RANK(N62, N$5:N$62)+COUNTIF(N$62:N62, N62) -1&lt;=(O$65-M$63), RANK(N62, N$5:N$62)+COUNTIF(N$62:N62, N62) -1, ""), "")</f>
        <v/>
      </c>
      <c r="P62" s="44" t="str">
        <f t="shared" si="36"/>
        <v/>
      </c>
      <c r="Q62" s="143">
        <v>1117</v>
      </c>
      <c r="R62" s="134"/>
      <c r="S62" s="42">
        <f t="shared" si="37"/>
        <v>2.7337249143416543E-2</v>
      </c>
      <c r="T62" s="43">
        <f t="shared" si="26"/>
        <v>0</v>
      </c>
      <c r="U62" s="43">
        <f t="shared" si="38"/>
        <v>1117</v>
      </c>
      <c r="V62" s="43" t="str">
        <f>IF(Q62&lt;&gt;"", IF(RANK(U62, U$5:U$62)+COUNTIF(U$62:U62, U62) -1&lt;=(V$65-T$63), RANK(U62, U$5:U$62)+COUNTIF(U$62:U62, U62) -1, ""), "")</f>
        <v/>
      </c>
      <c r="W62" s="44" t="str">
        <f t="shared" si="39"/>
        <v/>
      </c>
      <c r="X62" s="143">
        <v>175</v>
      </c>
      <c r="Y62" s="134"/>
      <c r="Z62" s="42">
        <f t="shared" si="40"/>
        <v>4.357786742367648E-3</v>
      </c>
      <c r="AA62" s="43">
        <f t="shared" si="27"/>
        <v>0</v>
      </c>
      <c r="AB62" s="43">
        <f t="shared" si="41"/>
        <v>175</v>
      </c>
      <c r="AC62" s="43" t="str">
        <f>IF(X62&lt;&gt;"", IF(RANK(AB62, AB$5:AB$62)+COUNTIF(AB$62:AB62, AB62) -1&lt;=(AC$65-AA$63), RANK(AB62, AB$5:AB$62)+COUNTIF(AB$62:AB62, AB62) -1, ""), "")</f>
        <v/>
      </c>
      <c r="AD62" s="44" t="str">
        <f t="shared" si="42"/>
        <v/>
      </c>
      <c r="AE62" s="148" t="str">
        <f t="shared" si="43"/>
        <v/>
      </c>
      <c r="AF62" s="50">
        <f t="shared" si="44"/>
        <v>1574</v>
      </c>
      <c r="AG62" s="52"/>
      <c r="AH62" s="84" t="str">
        <f t="shared" si="45"/>
        <v/>
      </c>
      <c r="AI62" s="88" t="str">
        <f t="shared" si="46"/>
        <v/>
      </c>
      <c r="AJ62" s="88"/>
      <c r="AK62" s="83" t="str">
        <f t="shared" si="47"/>
        <v/>
      </c>
      <c r="AL62" s="88" t="str">
        <f t="shared" si="48"/>
        <v/>
      </c>
      <c r="AM62" s="88" t="str">
        <f t="shared" si="49"/>
        <v/>
      </c>
      <c r="AN62" s="84" t="str">
        <f>IF(AH62&lt;&gt;"", IF(RANK(AM62, AM$5:AM$62)+COUNTIF(AM$62:AM62, AM62) -1&lt;=(B$68-AI$63-AL$63), RANK(AM62, AM$5:AM$62)+COUNTIF(AM$62:AM62, AM62) -1, ""), "")</f>
        <v/>
      </c>
      <c r="AO62" s="93" t="str">
        <f t="shared" si="50"/>
        <v/>
      </c>
      <c r="AP62" s="104" t="str">
        <f t="shared" si="51"/>
        <v/>
      </c>
      <c r="AR62" s="144">
        <f>IF(AF62&lt;&gt; "", AF62/AF63, "")</f>
        <v>1.1122763080906441E-3</v>
      </c>
      <c r="AS62" s="62" t="str">
        <f t="shared" si="52"/>
        <v/>
      </c>
      <c r="AT62" s="146">
        <f t="shared" si="53"/>
        <v>-1.11227630809064E-3</v>
      </c>
      <c r="AV62" s="97" t="str">
        <f t="shared" si="54"/>
        <v/>
      </c>
      <c r="AW62" s="62" t="str">
        <f t="shared" si="28"/>
        <v/>
      </c>
      <c r="AX62" s="62" t="str">
        <f t="shared" si="29"/>
        <v/>
      </c>
      <c r="AY62" s="147" t="str">
        <f>IF(AW62&lt;&gt;"", AX62-AW62, "")</f>
        <v/>
      </c>
    </row>
    <row r="63" spans="1:51" ht="15" customHeight="1" thickBot="1" x14ac:dyDescent="0.25">
      <c r="A63" s="203" t="s">
        <v>55</v>
      </c>
      <c r="B63" s="247"/>
      <c r="C63" s="53">
        <f>SUM(C5:C62)</f>
        <v>342316</v>
      </c>
      <c r="D63" s="136">
        <f>_xlfn.FLOOR.MATH(C63/(H65+1))+1</f>
        <v>38036</v>
      </c>
      <c r="E63" s="54"/>
      <c r="F63" s="54">
        <f>SUM(F5:F62)</f>
        <v>6</v>
      </c>
      <c r="G63" s="54"/>
      <c r="H63" s="54"/>
      <c r="I63" s="54">
        <f>SUM(I5:I62)</f>
        <v>8</v>
      </c>
      <c r="J63" s="54">
        <f>SUM(J5:J62)</f>
        <v>343650</v>
      </c>
      <c r="K63" s="136">
        <f>_xlfn.FLOOR.MATH(J63/(O65+1))+1</f>
        <v>38184</v>
      </c>
      <c r="L63" s="54"/>
      <c r="M63" s="54">
        <f>SUM(M5:M62)</f>
        <v>6</v>
      </c>
      <c r="N63" s="54"/>
      <c r="O63" s="54"/>
      <c r="P63" s="54">
        <f>SUM(P5:P62)</f>
        <v>8</v>
      </c>
      <c r="Q63" s="54">
        <f>SUM(Q5:Q62)</f>
        <v>367731</v>
      </c>
      <c r="R63" s="136">
        <f>_xlfn.FLOOR.MATH(Q63/(V65+1))+1</f>
        <v>40860</v>
      </c>
      <c r="S63" s="54"/>
      <c r="T63" s="54">
        <f>SUM(T5:T62)</f>
        <v>7</v>
      </c>
      <c r="U63" s="54"/>
      <c r="V63" s="54"/>
      <c r="W63" s="54">
        <f>SUM(W5:W62)</f>
        <v>8</v>
      </c>
      <c r="X63" s="54">
        <f>SUM(X5:X62)</f>
        <v>361419</v>
      </c>
      <c r="Y63" s="136">
        <f>_xlfn.FLOOR.MATH(X63/(AC65+1))+1</f>
        <v>40158</v>
      </c>
      <c r="Z63" s="54"/>
      <c r="AA63" s="54">
        <f>SUM(AA5:AA62)</f>
        <v>6</v>
      </c>
      <c r="AB63" s="54"/>
      <c r="AC63" s="54"/>
      <c r="AD63" s="54">
        <f>SUM(AD5:AD62)</f>
        <v>8</v>
      </c>
      <c r="AE63" s="150">
        <f>SUM(AE5:AE62)</f>
        <v>32</v>
      </c>
      <c r="AF63" s="137">
        <f>SUM(AF5:AF62)</f>
        <v>1415116</v>
      </c>
      <c r="AG63" s="57">
        <f>_xlfn.FLOOR.MATH(AF63/(B68+1)) +1</f>
        <v>21772</v>
      </c>
      <c r="AH63" s="89">
        <f>SUM(AH5:AH62)</f>
        <v>1320599</v>
      </c>
      <c r="AI63" s="89">
        <f>SUM(AI5:AI62)</f>
        <v>0</v>
      </c>
      <c r="AJ63" s="89">
        <f>_xlfn.FLOOR.MATH(AH63/(B68-AI63+1))+1</f>
        <v>20317</v>
      </c>
      <c r="AK63" s="90"/>
      <c r="AL63" s="89">
        <f>SUM(AL5:AL62)</f>
        <v>64</v>
      </c>
      <c r="AM63" s="89"/>
      <c r="AN63" s="89"/>
      <c r="AO63" s="94">
        <f>SUM(AO5:AO62)</f>
        <v>64</v>
      </c>
      <c r="AP63" s="105">
        <f>SUM(AP5:AP62)</f>
        <v>32</v>
      </c>
      <c r="AR63" s="106">
        <f>SUM(AR5:AR62)</f>
        <v>1.0000000000000007</v>
      </c>
      <c r="AS63" s="91">
        <f>SUM(AS5:AS62)</f>
        <v>1</v>
      </c>
      <c r="AT63" s="107">
        <f>SUM(AT5:AT62)</f>
        <v>2.933851078745775E-16</v>
      </c>
      <c r="AV63" s="108">
        <f>SUM(AV5:AV62)</f>
        <v>1320599</v>
      </c>
      <c r="AW63" s="91">
        <f>SUM(AW5:AW62)</f>
        <v>1</v>
      </c>
      <c r="AX63" s="91">
        <f>SUM(AX5:AX62)</f>
        <v>1</v>
      </c>
      <c r="AY63" s="107">
        <f>SUM(AY5:AY62)</f>
        <v>-4.163336342344337E-17</v>
      </c>
    </row>
    <row r="64" spans="1:51" ht="15" customHeight="1" x14ac:dyDescent="0.2">
      <c r="C64" s="7"/>
      <c r="D64" s="8"/>
      <c r="E64" s="8"/>
      <c r="F64" s="8"/>
      <c r="G64" s="8"/>
      <c r="H64" s="8"/>
      <c r="I64" s="9"/>
      <c r="J64" s="7"/>
      <c r="K64" s="8"/>
      <c r="L64" s="8"/>
      <c r="M64" s="8"/>
      <c r="N64" s="8"/>
      <c r="O64" s="8"/>
      <c r="P64" s="9"/>
      <c r="Q64" s="7"/>
      <c r="R64" s="8"/>
      <c r="S64" s="8"/>
      <c r="T64" s="8"/>
      <c r="U64" s="8"/>
      <c r="V64" s="8"/>
      <c r="W64" s="9"/>
      <c r="X64" s="7"/>
      <c r="Y64" s="8"/>
      <c r="Z64" s="8"/>
      <c r="AA64" s="8"/>
      <c r="AB64" s="8"/>
      <c r="AC64" s="8"/>
      <c r="AD64" s="9"/>
    </row>
    <row r="65" spans="1:51" ht="15" customHeight="1" x14ac:dyDescent="0.2">
      <c r="A65" s="201" t="s">
        <v>115</v>
      </c>
      <c r="B65" s="201"/>
      <c r="C65" s="10" t="s">
        <v>126</v>
      </c>
      <c r="D65" s="95"/>
      <c r="H65" s="11">
        <f>Seats!K37</f>
        <v>8</v>
      </c>
      <c r="I65" s="12"/>
      <c r="J65" s="10" t="s">
        <v>126</v>
      </c>
      <c r="K65" s="95"/>
      <c r="O65" s="11">
        <f>Seats!K38</f>
        <v>8</v>
      </c>
      <c r="P65" s="12"/>
      <c r="Q65" s="10" t="s">
        <v>126</v>
      </c>
      <c r="R65" s="95"/>
      <c r="V65" s="11">
        <f>Seats!K39</f>
        <v>8</v>
      </c>
      <c r="W65" s="12"/>
      <c r="X65" s="10" t="s">
        <v>126</v>
      </c>
      <c r="Y65" s="95"/>
      <c r="AC65" s="11">
        <f>Seats!K40</f>
        <v>8</v>
      </c>
      <c r="AD65" s="12"/>
      <c r="AE65" s="17"/>
      <c r="AF65" s="2"/>
      <c r="AM65" s="95"/>
      <c r="AN65" s="95"/>
      <c r="AO65" s="95"/>
      <c r="AP65" s="95"/>
      <c r="AQ65" s="95"/>
      <c r="AR65" s="95"/>
      <c r="AS65" s="95" t="s">
        <v>135</v>
      </c>
      <c r="AT65" s="92" cm="1">
        <f t="array" ref="AT65">SUM(IF(AT5:AT62&lt;&gt;"", ABS(AT5:AT62), 0))/COUNT(AT5:AT62)</f>
        <v>3.5153153150472701E-3</v>
      </c>
      <c r="AU65" s="95"/>
      <c r="AV65" s="95"/>
      <c r="AW65" s="95"/>
      <c r="AX65" s="95" t="s">
        <v>135</v>
      </c>
      <c r="AY65" s="92" cm="1">
        <f t="array" ref="AY65">SUM(IF(AY5:AY62&lt;&gt;"", ABS(AY5:AY62), 0))/COUNT(AY5:AY62)</f>
        <v>7.0202123556557666E-3</v>
      </c>
    </row>
    <row r="66" spans="1:51" ht="15" customHeight="1" thickBot="1" x14ac:dyDescent="0.25">
      <c r="C66" s="13" t="s">
        <v>204</v>
      </c>
      <c r="D66" s="15"/>
      <c r="E66" s="14"/>
      <c r="F66" s="14"/>
      <c r="G66" s="14"/>
      <c r="H66" s="15">
        <f>_xlfn.FLOOR.MATH(C63/(H65+1))+1</f>
        <v>38036</v>
      </c>
      <c r="I66" s="16"/>
      <c r="J66" s="13" t="s">
        <v>204</v>
      </c>
      <c r="K66" s="15"/>
      <c r="L66" s="14"/>
      <c r="M66" s="14"/>
      <c r="N66" s="14"/>
      <c r="O66" s="15">
        <f>_xlfn.FLOOR.MATH(J63/(O65+1))+1</f>
        <v>38184</v>
      </c>
      <c r="P66" s="16"/>
      <c r="Q66" s="13" t="s">
        <v>204</v>
      </c>
      <c r="R66" s="15"/>
      <c r="S66" s="14"/>
      <c r="T66" s="14"/>
      <c r="U66" s="14"/>
      <c r="V66" s="15">
        <f>_xlfn.FLOOR.MATH(Q63/(V65+1))+1</f>
        <v>40860</v>
      </c>
      <c r="W66" s="16"/>
      <c r="X66" s="13" t="s">
        <v>204</v>
      </c>
      <c r="Y66" s="15"/>
      <c r="Z66" s="14"/>
      <c r="AA66" s="14"/>
      <c r="AB66" s="14"/>
      <c r="AC66" s="15">
        <f>_xlfn.FLOOR.MATH(X63/(AC65+1))+1</f>
        <v>40158</v>
      </c>
      <c r="AD66" s="16"/>
      <c r="AM66" s="95">
        <f>COUNT(AO5:AO62)</f>
        <v>3</v>
      </c>
      <c r="AN66" s="95" t="s">
        <v>145</v>
      </c>
      <c r="AO66" s="95"/>
      <c r="AP66" s="95"/>
      <c r="AQ66" s="95"/>
      <c r="AR66" s="95"/>
      <c r="AS66" s="95"/>
      <c r="AT66" s="95"/>
      <c r="AU66" s="95"/>
      <c r="AV66" s="95"/>
      <c r="AW66" s="95"/>
      <c r="AX66" s="95"/>
      <c r="AY66" s="95"/>
    </row>
    <row r="67" spans="1:51" ht="15" customHeight="1" x14ac:dyDescent="0.2">
      <c r="A67" s="6"/>
      <c r="B67" s="6"/>
      <c r="AM67" s="96">
        <f>AV63/AF63</f>
        <v>0.93320900901410198</v>
      </c>
      <c r="AN67" s="95" t="s">
        <v>139</v>
      </c>
      <c r="AO67" s="95"/>
      <c r="AP67" s="95"/>
      <c r="AQ67" s="95"/>
      <c r="AR67" s="95"/>
      <c r="AS67" s="95"/>
      <c r="AT67" s="95"/>
      <c r="AU67" s="95"/>
      <c r="AV67" s="95"/>
      <c r="AW67" s="95"/>
      <c r="AX67" s="95"/>
      <c r="AY67" s="95"/>
    </row>
    <row r="68" spans="1:51" ht="15" customHeight="1" x14ac:dyDescent="0.2">
      <c r="A68" s="6" t="s">
        <v>208</v>
      </c>
      <c r="B68" s="6">
        <v>64</v>
      </c>
      <c r="AM68" s="95"/>
      <c r="AN68" s="95"/>
      <c r="AO68" s="95"/>
      <c r="AP68" s="95"/>
      <c r="AQ68" s="95"/>
      <c r="AR68" s="95"/>
      <c r="AS68" s="95"/>
      <c r="AT68" s="95"/>
      <c r="AU68" s="95"/>
      <c r="AV68" s="95"/>
      <c r="AW68" s="95"/>
      <c r="AX68" s="95"/>
      <c r="AY68" s="95"/>
    </row>
    <row r="69" spans="1:51" ht="15" customHeight="1" x14ac:dyDescent="0.2">
      <c r="AM69" s="95"/>
      <c r="AN69" s="95"/>
      <c r="AO69" s="95"/>
      <c r="AP69" s="95"/>
      <c r="AQ69" s="95"/>
      <c r="AR69" s="95"/>
      <c r="AS69" s="95"/>
      <c r="AT69" s="95"/>
      <c r="AU69" s="95"/>
      <c r="AV69" s="95"/>
      <c r="AW69" s="95"/>
      <c r="AX69" s="95"/>
      <c r="AY69" s="95"/>
    </row>
  </sheetData>
  <mergeCells count="25">
    <mergeCell ref="AR3:AT3"/>
    <mergeCell ref="AV3:AY3"/>
    <mergeCell ref="C3:I3"/>
    <mergeCell ref="J3:P3"/>
    <mergeCell ref="AJ2:AJ4"/>
    <mergeCell ref="AK2:AK4"/>
    <mergeCell ref="AL2:AL4"/>
    <mergeCell ref="AM2:AM4"/>
    <mergeCell ref="AN2:AN4"/>
    <mergeCell ref="AO2:AO4"/>
    <mergeCell ref="AP2:AP4"/>
    <mergeCell ref="C2:X2"/>
    <mergeCell ref="Q3:W3"/>
    <mergeCell ref="X3:AD3"/>
    <mergeCell ref="A63:B63"/>
    <mergeCell ref="A65:B65"/>
    <mergeCell ref="AH1:AO1"/>
    <mergeCell ref="AE2:AE4"/>
    <mergeCell ref="AF2:AF4"/>
    <mergeCell ref="AG2:AG4"/>
    <mergeCell ref="AH2:AH4"/>
    <mergeCell ref="AI2:AI4"/>
    <mergeCell ref="A1:B1"/>
    <mergeCell ref="A2:A4"/>
    <mergeCell ref="B2:B4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DA23C-5E15-714D-9202-7B9C5653787F}">
  <sheetPr codeName="Sheet12">
    <pageSetUpPr fitToPage="1"/>
  </sheetPr>
  <dimension ref="A1:AR69"/>
  <sheetViews>
    <sheetView zoomScale="93" zoomScaleNormal="93" workbookViewId="0">
      <pane xSplit="2" ySplit="4" topLeftCell="X5" activePane="bottomRight" state="frozen"/>
      <selection pane="topRight" activeCell="C1" sqref="C1"/>
      <selection pane="bottomLeft" activeCell="A4" sqref="A4"/>
      <selection pane="bottomRight" activeCell="AW10" sqref="AW10"/>
    </sheetView>
  </sheetViews>
  <sheetFormatPr baseColWidth="10" defaultColWidth="8.83203125" defaultRowHeight="15" customHeight="1" x14ac:dyDescent="0.2"/>
  <cols>
    <col min="1" max="1" width="44.6640625" customWidth="1"/>
    <col min="2" max="2" width="24.83203125" customWidth="1"/>
    <col min="3" max="3" width="13.5" bestFit="1" customWidth="1"/>
    <col min="4" max="4" width="13.5" customWidth="1"/>
    <col min="5" max="5" width="11.6640625" customWidth="1"/>
    <col min="6" max="6" width="15" bestFit="1" customWidth="1"/>
    <col min="7" max="7" width="15" customWidth="1"/>
    <col min="8" max="8" width="13.1640625" bestFit="1" customWidth="1"/>
    <col min="9" max="9" width="12" bestFit="1" customWidth="1"/>
    <col min="10" max="10" width="13.5" bestFit="1" customWidth="1"/>
    <col min="11" max="11" width="13.5" customWidth="1"/>
    <col min="12" max="12" width="11.6640625" customWidth="1"/>
    <col min="13" max="13" width="15" bestFit="1" customWidth="1"/>
    <col min="14" max="14" width="15" customWidth="1"/>
    <col min="15" max="15" width="13.1640625" bestFit="1" customWidth="1"/>
    <col min="16" max="16" width="12" bestFit="1" customWidth="1"/>
    <col min="17" max="17" width="13" bestFit="1" customWidth="1"/>
    <col min="18" max="18" width="13.5" customWidth="1"/>
    <col min="19" max="19" width="11.6640625" customWidth="1"/>
    <col min="20" max="20" width="15" bestFit="1" customWidth="1"/>
    <col min="21" max="21" width="15" customWidth="1"/>
    <col min="22" max="22" width="13.1640625" bestFit="1" customWidth="1"/>
    <col min="23" max="23" width="12" bestFit="1" customWidth="1"/>
    <col min="24" max="24" width="11.83203125" customWidth="1"/>
    <col min="25" max="25" width="13.83203125" customWidth="1"/>
    <col min="26" max="26" width="11.33203125" customWidth="1"/>
    <col min="27" max="27" width="13" customWidth="1"/>
    <col min="28" max="28" width="15.1640625" customWidth="1"/>
    <col min="29" max="29" width="13" customWidth="1"/>
    <col min="30" max="30" width="12" customWidth="1"/>
    <col min="31" max="31" width="11.33203125" customWidth="1"/>
    <col min="32" max="33" width="10.83203125" customWidth="1"/>
    <col min="34" max="34" width="13.6640625" customWidth="1"/>
    <col min="35" max="35" width="12.33203125" customWidth="1"/>
    <col min="41" max="41" width="17.33203125" customWidth="1"/>
  </cols>
  <sheetData>
    <row r="1" spans="1:44" ht="81" customHeight="1" thickBot="1" x14ac:dyDescent="0.3">
      <c r="A1" s="228" t="str">
        <f>"MUNICIPALITY BASED MULTI-MEMBER CONSTITUENCIES, "&amp;_xlfn.FLOOR.MATH(B68/2)&amp;" CONSTITUENCY SEATS, REMAINDERS ONLY" &amp; " (50:50)"</f>
        <v>MUNICIPALITY BASED MULTI-MEMBER CONSTITUENCIES, 19 CONSTITUENCY SEATS, REMAINDERS ONLY (50:50)</v>
      </c>
      <c r="B1" s="251"/>
      <c r="Z1" s="109"/>
      <c r="AA1" s="229" t="s">
        <v>211</v>
      </c>
      <c r="AB1" s="230"/>
      <c r="AC1" s="231"/>
      <c r="AD1" s="231"/>
      <c r="AE1" s="231"/>
      <c r="AF1" s="231"/>
      <c r="AG1" s="231"/>
      <c r="AH1" s="232"/>
    </row>
    <row r="2" spans="1:44" ht="15" customHeight="1" thickBot="1" x14ac:dyDescent="0.25">
      <c r="A2" s="233" t="s">
        <v>50</v>
      </c>
      <c r="B2" s="252" t="s">
        <v>49</v>
      </c>
      <c r="C2" s="263" t="s">
        <v>60</v>
      </c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139"/>
      <c r="S2" s="139"/>
      <c r="T2" s="139"/>
      <c r="U2" s="139"/>
      <c r="V2" s="139"/>
      <c r="W2" s="139"/>
      <c r="X2" s="241" t="s">
        <v>210</v>
      </c>
      <c r="Y2" s="244" t="s">
        <v>207</v>
      </c>
      <c r="Z2" s="225" t="s">
        <v>212</v>
      </c>
      <c r="AA2" s="216" t="s">
        <v>136</v>
      </c>
      <c r="AB2" s="216" t="s">
        <v>137</v>
      </c>
      <c r="AC2" s="216" t="s">
        <v>213</v>
      </c>
      <c r="AD2" s="216" t="s">
        <v>131</v>
      </c>
      <c r="AE2" s="216" t="s">
        <v>132</v>
      </c>
      <c r="AF2" s="216" t="s">
        <v>127</v>
      </c>
      <c r="AG2" s="216" t="s">
        <v>128</v>
      </c>
      <c r="AH2" s="219" t="s">
        <v>138</v>
      </c>
      <c r="AI2" s="222" t="s">
        <v>133</v>
      </c>
    </row>
    <row r="3" spans="1:44" ht="15" customHeight="1" thickBot="1" x14ac:dyDescent="0.25">
      <c r="A3" s="234"/>
      <c r="B3" s="253"/>
      <c r="C3" s="264" t="s">
        <v>196</v>
      </c>
      <c r="D3" s="215"/>
      <c r="E3" s="215"/>
      <c r="F3" s="215"/>
      <c r="G3" s="215"/>
      <c r="H3" s="215"/>
      <c r="I3" s="212"/>
      <c r="J3" s="214" t="s">
        <v>197</v>
      </c>
      <c r="K3" s="215"/>
      <c r="L3" s="215"/>
      <c r="M3" s="215"/>
      <c r="N3" s="215"/>
      <c r="O3" s="215"/>
      <c r="P3" s="212"/>
      <c r="Q3" s="214" t="s">
        <v>198</v>
      </c>
      <c r="R3" s="215"/>
      <c r="S3" s="215"/>
      <c r="T3" s="215"/>
      <c r="U3" s="215"/>
      <c r="V3" s="215"/>
      <c r="W3" s="262"/>
      <c r="X3" s="242"/>
      <c r="Y3" s="245"/>
      <c r="Z3" s="226"/>
      <c r="AA3" s="217"/>
      <c r="AB3" s="217"/>
      <c r="AC3" s="217"/>
      <c r="AD3" s="217"/>
      <c r="AE3" s="217"/>
      <c r="AF3" s="217"/>
      <c r="AG3" s="217"/>
      <c r="AH3" s="220"/>
      <c r="AI3" s="223"/>
      <c r="AK3" s="205" t="s">
        <v>140</v>
      </c>
      <c r="AL3" s="206"/>
      <c r="AM3" s="207"/>
      <c r="AO3" s="208" t="s">
        <v>141</v>
      </c>
      <c r="AP3" s="209"/>
      <c r="AQ3" s="209"/>
      <c r="AR3" s="210"/>
    </row>
    <row r="4" spans="1:44" ht="41" customHeight="1" thickBot="1" x14ac:dyDescent="0.25">
      <c r="A4" s="235"/>
      <c r="B4" s="254"/>
      <c r="C4" s="39" t="s">
        <v>51</v>
      </c>
      <c r="D4" s="135" t="s">
        <v>130</v>
      </c>
      <c r="E4" s="19" t="s">
        <v>129</v>
      </c>
      <c r="F4" s="19" t="s">
        <v>62</v>
      </c>
      <c r="G4" s="19" t="s">
        <v>127</v>
      </c>
      <c r="H4" s="19" t="s">
        <v>128</v>
      </c>
      <c r="I4" s="19" t="s">
        <v>63</v>
      </c>
      <c r="J4" s="39" t="s">
        <v>51</v>
      </c>
      <c r="K4" s="135" t="s">
        <v>130</v>
      </c>
      <c r="L4" s="19" t="s">
        <v>129</v>
      </c>
      <c r="M4" s="19" t="s">
        <v>62</v>
      </c>
      <c r="N4" s="19" t="s">
        <v>127</v>
      </c>
      <c r="O4" s="19" t="s">
        <v>128</v>
      </c>
      <c r="P4" s="19" t="s">
        <v>63</v>
      </c>
      <c r="Q4" s="39" t="s">
        <v>51</v>
      </c>
      <c r="R4" s="135" t="s">
        <v>130</v>
      </c>
      <c r="S4" s="19" t="s">
        <v>129</v>
      </c>
      <c r="T4" s="19" t="s">
        <v>62</v>
      </c>
      <c r="U4" s="19" t="s">
        <v>127</v>
      </c>
      <c r="V4" s="19" t="s">
        <v>128</v>
      </c>
      <c r="W4" s="19" t="s">
        <v>63</v>
      </c>
      <c r="X4" s="243"/>
      <c r="Y4" s="246"/>
      <c r="Z4" s="227"/>
      <c r="AA4" s="218"/>
      <c r="AB4" s="218"/>
      <c r="AC4" s="218"/>
      <c r="AD4" s="218"/>
      <c r="AE4" s="218"/>
      <c r="AF4" s="218"/>
      <c r="AG4" s="218"/>
      <c r="AH4" s="221"/>
      <c r="AI4" s="224"/>
      <c r="AK4" s="98" t="s">
        <v>142</v>
      </c>
      <c r="AL4" s="99" t="s">
        <v>143</v>
      </c>
      <c r="AM4" s="100" t="s">
        <v>134</v>
      </c>
      <c r="AO4" s="101" t="s">
        <v>144</v>
      </c>
      <c r="AP4" s="99" t="s">
        <v>142</v>
      </c>
      <c r="AQ4" s="99" t="s">
        <v>143</v>
      </c>
      <c r="AR4" s="100" t="s">
        <v>134</v>
      </c>
    </row>
    <row r="5" spans="1:44" ht="15" customHeight="1" x14ac:dyDescent="0.2">
      <c r="A5" s="40" t="s">
        <v>217</v>
      </c>
      <c r="B5" s="41" t="s">
        <v>275</v>
      </c>
      <c r="C5" s="140"/>
      <c r="D5" s="134"/>
      <c r="E5" s="42" t="str">
        <f t="shared" ref="E5:E36" si="0">IF(C5&lt;&gt;"", C5/D$63, "")</f>
        <v/>
      </c>
      <c r="F5" s="43" t="str">
        <f>IF(E5&lt;&gt;"", _xlfn.FLOOR.MATH(E5), "")</f>
        <v/>
      </c>
      <c r="G5" s="43" t="str">
        <f t="shared" ref="G5:G36" si="1">IF(C5&lt;&gt;"", C5-F5*D$63, "")</f>
        <v/>
      </c>
      <c r="H5" s="43" t="str">
        <f>IF(C5&lt;&gt;"", IF(RANK(G5, G$5:G$62)+COUNTIF(G$5:G5, G5) -1&lt;=(H$65-F$63), RANK(G5, G$5:G$62)+COUNTIF(G$5:G5, G5) -1, ""), "")</f>
        <v/>
      </c>
      <c r="I5" s="44" t="str">
        <f t="shared" ref="I5:I36" si="2">IF(IF(H5&lt;&gt;"", _xlfn.NUMBERVALUE(F5)+1, _xlfn.NUMBERVALUE(F5))&lt;&gt;0, IF(H5&lt;&gt;"", _xlfn.NUMBERVALUE(F5)+1, _xlfn.NUMBERVALUE(F5)), "")</f>
        <v/>
      </c>
      <c r="J5" s="43"/>
      <c r="K5" s="134"/>
      <c r="L5" s="42" t="str">
        <f t="shared" ref="L5:L36" si="3">IF(J5&lt;&gt;"", J5/K$63, "")</f>
        <v/>
      </c>
      <c r="M5" s="43" t="str">
        <f>IF(L5&lt;&gt;"", _xlfn.FLOOR.MATH(L5), "")</f>
        <v/>
      </c>
      <c r="N5" s="43" t="str">
        <f t="shared" ref="N5:N36" si="4">IF(J5&lt;&gt;"", J5-M5*K$63, "")</f>
        <v/>
      </c>
      <c r="O5" s="43" t="str">
        <f>IF(J5&lt;&gt;"", IF(RANK(N5, N$5:N$62)+COUNTIF(N$5:N5, N5) -1&lt;=(O$65-M$63), RANK(N5, N$5:N$62)+COUNTIF(N$5:N5, N5) -1, ""), "")</f>
        <v/>
      </c>
      <c r="P5" s="44" t="str">
        <f t="shared" ref="P5:P36" si="5">IF(IF(O5&lt;&gt;"", _xlfn.NUMBERVALUE(M5)+1, _xlfn.NUMBERVALUE(M5))&lt;&gt;0, IF(O5&lt;&gt;"", _xlfn.NUMBERVALUE(M5)+1, _xlfn.NUMBERVALUE(M5)), "")</f>
        <v/>
      </c>
      <c r="Q5" s="43"/>
      <c r="R5" s="134"/>
      <c r="S5" s="42" t="str">
        <f t="shared" ref="S5:S36" si="6">IF(Q5&lt;&gt;"", Q5/R$63, "")</f>
        <v/>
      </c>
      <c r="T5" s="43" t="str">
        <f>IF(S5&lt;&gt;"", _xlfn.FLOOR.MATH(S5), "")</f>
        <v/>
      </c>
      <c r="U5" s="43" t="str">
        <f t="shared" ref="U5:U36" si="7">IF(Q5&lt;&gt;"", Q5-T5*R$63, "")</f>
        <v/>
      </c>
      <c r="V5" s="43" t="str">
        <f>IF(Q5&lt;&gt;"", IF(RANK(U5, U$5:U$62)+COUNTIF(U$5:U5, U5) -1&lt;=(V$65-T$63), RANK(U5, U$5:U$62)+COUNTIF(U$5:U5, U5) -1, ""), "")</f>
        <v/>
      </c>
      <c r="W5" s="44" t="str">
        <f t="shared" ref="W5:W36" si="8">IF(IF(V5&lt;&gt;"", _xlfn.NUMBERVALUE(T5)+1, _xlfn.NUMBERVALUE(T5))&lt;&gt;0, IF(V5&lt;&gt;"", _xlfn.NUMBERVALUE(T5)+1, _xlfn.NUMBERVALUE(T5)), "")</f>
        <v/>
      </c>
      <c r="X5" s="148" t="str">
        <f t="shared" ref="X5:X36" si="9">IF(_xlfn.NUMBERVALUE(I5)+_xlfn.NUMBERVALUE(P5)+_xlfn.NUMBERVALUE(W5)&lt;&gt;0, _xlfn.NUMBERVALUE(I5)+_xlfn.NUMBERVALUE(P5)+_xlfn.NUMBERVALUE(W5), "")</f>
        <v/>
      </c>
      <c r="Y5" s="50" t="str">
        <f t="shared" ref="Y5:Y36" si="10">IF(_xlfn.NUMBERVALUE(C5)+_xlfn.NUMBERVALUE(J5)+_xlfn.NUMBERVALUE(Q5)&lt;&gt;0, _xlfn.NUMBERVALUE(C5)+_xlfn.NUMBERVALUE(J5)+_xlfn.NUMBERVALUE(Q5), "")</f>
        <v/>
      </c>
      <c r="Z5" s="46"/>
      <c r="AA5" s="84" t="str">
        <f t="shared" ref="AA5:AA36" si="11">IF(Y5&gt;=Z$63, Y5, "")</f>
        <v/>
      </c>
      <c r="AB5" s="84" t="str">
        <f t="shared" ref="AB5:AB36" si="12">IF(AND(X5&lt;&gt; "", AA5= ""),X5, "")</f>
        <v/>
      </c>
      <c r="AC5" s="84"/>
      <c r="AD5" s="83" t="str">
        <f t="shared" ref="AD5:AD36" si="13">IF(AA5&lt;&gt;"", AA5/AC$63, "")</f>
        <v/>
      </c>
      <c r="AE5" s="84" t="str">
        <f t="shared" ref="AE5:AE36" si="14">IF(AD5&lt;&gt;"", _xlfn.FLOOR.MATH(AD5), "")</f>
        <v/>
      </c>
      <c r="AF5" s="84" t="str">
        <f t="shared" ref="AF5:AF36" si="15">IF(AA5&lt;&gt;"", AA5-AE5*AC$63, "")</f>
        <v/>
      </c>
      <c r="AG5" s="84" t="str">
        <f>IF(AA5&lt;&gt;"", IF(RANK(AF5, AF$5:AF$62)+COUNTIF(AF$5:AF5, AF5) -1&lt;=(B$68-AB$63-AE$63), RANK(AF5, AF$5:AF$62)+COUNTIF(AF$5:AF5, AF5) -1, ""), "")</f>
        <v/>
      </c>
      <c r="AH5" s="93" t="str">
        <f t="shared" ref="AH5:AH36" si="16">IF(_xlfn.NUMBERVALUE(IF(AG5&lt;&gt; "", AE5+1, AE5)) + _xlfn.NUMBERVALUE(AB5)&lt;&gt;0, _xlfn.NUMBERVALUE(IF(AG5&lt;&gt; "", AE5+1, AE5)) + _xlfn.NUMBERVALUE(AB5), "")</f>
        <v/>
      </c>
      <c r="AI5" s="102" t="str">
        <f t="shared" ref="AI5:AI36" si="17">IF(_xlfn.NUMBERVALUE(AH5)-_xlfn.NUMBERVALUE(X5)&lt;&gt;0, _xlfn.NUMBERVALUE(AH5)-_xlfn.NUMBERVALUE(X5), "")</f>
        <v/>
      </c>
      <c r="AK5" s="144" t="str">
        <f>IF(Y5&lt;&gt; "", Y5/Y63, "")</f>
        <v/>
      </c>
      <c r="AL5" s="62" t="str">
        <f t="shared" ref="AL5:AL36" si="18">IF(AH5&lt;&gt; "", AH5/AH$63, "")</f>
        <v/>
      </c>
      <c r="AM5" s="145" t="str">
        <f t="shared" ref="AM5:AM36" si="19">IF(_xlfn.NUMBERVALUE(AL5)-_xlfn.NUMBERVALUE(AK5)&lt;&gt; 0, _xlfn.NUMBERVALUE(AL5)-_xlfn.NUMBERVALUE(AK5), "")</f>
        <v/>
      </c>
      <c r="AO5" s="97" t="str">
        <f t="shared" ref="AO5:AO36" si="20">IF(_xlfn.NUMBERVALUE(AH5)&lt;&gt;0,Y5, "")</f>
        <v/>
      </c>
      <c r="AP5" s="62" t="str">
        <f>IF(AO5&lt;&gt;"", AO5/AO$63, "")</f>
        <v/>
      </c>
      <c r="AQ5" s="62" t="str">
        <f>IF(_xlfn.NUMBERVALUE(AH5)&lt;&gt;0, AH5/AH$63, "")</f>
        <v/>
      </c>
      <c r="AR5" s="145" t="str">
        <f>IF(AP5&lt;&gt;"", AQ5-AP5, "")</f>
        <v/>
      </c>
    </row>
    <row r="6" spans="1:44" ht="15" customHeight="1" x14ac:dyDescent="0.2">
      <c r="A6" s="47" t="s">
        <v>218</v>
      </c>
      <c r="B6" s="48" t="s">
        <v>276</v>
      </c>
      <c r="C6" s="49"/>
      <c r="D6" s="134"/>
      <c r="E6" s="42" t="str">
        <f t="shared" si="0"/>
        <v/>
      </c>
      <c r="F6" s="43" t="str">
        <f t="shared" ref="F6:F62" si="21">IF(E6&lt;&gt;"", _xlfn.FLOOR.MATH(E6), "")</f>
        <v/>
      </c>
      <c r="G6" s="43" t="str">
        <f t="shared" si="1"/>
        <v/>
      </c>
      <c r="H6" s="43" t="str">
        <f>IF(C6&lt;&gt;"", IF(RANK(G6, G$5:G$62)+COUNTIF(G$6:G6, G6) -1&lt;=(H$65-F$63), RANK(G6, G$5:G$62)+COUNTIF(G$6:G6, G6) -1, ""), "")</f>
        <v/>
      </c>
      <c r="I6" s="44" t="str">
        <f t="shared" si="2"/>
        <v/>
      </c>
      <c r="J6" s="142"/>
      <c r="K6" s="134"/>
      <c r="L6" s="42" t="str">
        <f t="shared" si="3"/>
        <v/>
      </c>
      <c r="M6" s="43" t="str">
        <f t="shared" ref="M6:M62" si="22">IF(L6&lt;&gt;"", _xlfn.FLOOR.MATH(L6), "")</f>
        <v/>
      </c>
      <c r="N6" s="43" t="str">
        <f t="shared" si="4"/>
        <v/>
      </c>
      <c r="O6" s="43" t="str">
        <f>IF(J6&lt;&gt;"", IF(RANK(N6, N$5:N$62)+COUNTIF(N$6:N6, N6) -1&lt;=(O$65-M$63), RANK(N6, N$5:N$62)+COUNTIF(N$6:N6, N6) -1, ""), "")</f>
        <v/>
      </c>
      <c r="P6" s="44" t="str">
        <f t="shared" si="5"/>
        <v/>
      </c>
      <c r="Q6" s="142"/>
      <c r="R6" s="134"/>
      <c r="S6" s="42" t="str">
        <f t="shared" si="6"/>
        <v/>
      </c>
      <c r="T6" s="43" t="str">
        <f t="shared" ref="T6:T62" si="23">IF(S6&lt;&gt;"", _xlfn.FLOOR.MATH(S6), "")</f>
        <v/>
      </c>
      <c r="U6" s="43" t="str">
        <f t="shared" si="7"/>
        <v/>
      </c>
      <c r="V6" s="43" t="str">
        <f>IF(Q6&lt;&gt;"", IF(RANK(U6, U$5:U$62)+COUNTIF(U$6:U6, U6) -1&lt;=(V$65-T$63), RANK(U6, U$5:U$62)+COUNTIF(U$6:U6, U6) -1, ""), "")</f>
        <v/>
      </c>
      <c r="W6" s="44" t="str">
        <f t="shared" si="8"/>
        <v/>
      </c>
      <c r="X6" s="148" t="str">
        <f t="shared" si="9"/>
        <v/>
      </c>
      <c r="Y6" s="50" t="str">
        <f t="shared" si="10"/>
        <v/>
      </c>
      <c r="Z6" s="51"/>
      <c r="AA6" s="84" t="str">
        <f t="shared" si="11"/>
        <v/>
      </c>
      <c r="AB6" s="86" t="str">
        <f t="shared" si="12"/>
        <v/>
      </c>
      <c r="AC6" s="86"/>
      <c r="AD6" s="83" t="str">
        <f t="shared" si="13"/>
        <v/>
      </c>
      <c r="AE6" s="86" t="str">
        <f t="shared" si="14"/>
        <v/>
      </c>
      <c r="AF6" s="86" t="str">
        <f t="shared" si="15"/>
        <v/>
      </c>
      <c r="AG6" s="84" t="str">
        <f>IF(AA6&lt;&gt;"", IF(RANK(AF6, AF$5:AF$62)+COUNTIF(AF$6:AF6, AF6) -1&lt;=(B$68-AB$63-AE$63), RANK(AF6, AF$5:AF$62)+COUNTIF(AF$6:AF6, AF6) -1, ""), "")</f>
        <v/>
      </c>
      <c r="AH6" s="93" t="str">
        <f t="shared" si="16"/>
        <v/>
      </c>
      <c r="AI6" s="103" t="str">
        <f t="shared" si="17"/>
        <v/>
      </c>
      <c r="AK6" s="144" t="str">
        <f>IF(Y6&lt;&gt; "", Y6/Y63, "")</f>
        <v/>
      </c>
      <c r="AL6" s="62" t="str">
        <f t="shared" si="18"/>
        <v/>
      </c>
      <c r="AM6" s="70" t="str">
        <f t="shared" si="19"/>
        <v/>
      </c>
      <c r="AO6" s="97" t="str">
        <f t="shared" si="20"/>
        <v/>
      </c>
      <c r="AP6" s="62" t="str">
        <f t="shared" ref="AP6:AP62" si="24">IF(AO6&lt;&gt;"", AO6/AO$63, "")</f>
        <v/>
      </c>
      <c r="AQ6" s="62" t="str">
        <f t="shared" ref="AQ6:AQ62" si="25">IF(_xlfn.NUMBERVALUE(AH6)&lt;&gt;0, AH6/AH$63, "")</f>
        <v/>
      </c>
      <c r="AR6" s="145" t="str">
        <f t="shared" ref="AR6:AR61" si="26">IF(AP6&lt;&gt;"", AQ6-AP6, "")</f>
        <v/>
      </c>
    </row>
    <row r="7" spans="1:44" ht="15" customHeight="1" x14ac:dyDescent="0.2">
      <c r="A7" s="47" t="s">
        <v>219</v>
      </c>
      <c r="B7" s="48" t="s">
        <v>277</v>
      </c>
      <c r="C7" s="49"/>
      <c r="D7" s="134"/>
      <c r="E7" s="42" t="str">
        <f t="shared" si="0"/>
        <v/>
      </c>
      <c r="F7" s="43" t="str">
        <f t="shared" si="21"/>
        <v/>
      </c>
      <c r="G7" s="43" t="str">
        <f t="shared" si="1"/>
        <v/>
      </c>
      <c r="H7" s="43" t="str">
        <f>IF(C7&lt;&gt;"", IF(RANK(G7, G$5:G$62)+COUNTIF(G$7:G7, G7) -1&lt;=(H$65-F$63), RANK(G7, G$5:G$62)+COUNTIF(G$7:G7, G7) -1, ""), "")</f>
        <v/>
      </c>
      <c r="I7" s="44" t="str">
        <f t="shared" si="2"/>
        <v/>
      </c>
      <c r="J7" s="142"/>
      <c r="K7" s="134"/>
      <c r="L7" s="42" t="str">
        <f t="shared" si="3"/>
        <v/>
      </c>
      <c r="M7" s="43" t="str">
        <f t="shared" si="22"/>
        <v/>
      </c>
      <c r="N7" s="43" t="str">
        <f t="shared" si="4"/>
        <v/>
      </c>
      <c r="O7" s="43" t="str">
        <f>IF(J7&lt;&gt;"", IF(RANK(N7, N$5:N$62)+COUNTIF(N$7:N7, N7) -1&lt;=(O$65-M$63), RANK(N7, N$5:N$62)+COUNTIF(N$7:N7, N7) -1, ""), "")</f>
        <v/>
      </c>
      <c r="P7" s="44" t="str">
        <f t="shared" si="5"/>
        <v/>
      </c>
      <c r="Q7" s="142"/>
      <c r="R7" s="134"/>
      <c r="S7" s="42" t="str">
        <f t="shared" si="6"/>
        <v/>
      </c>
      <c r="T7" s="43" t="str">
        <f t="shared" si="23"/>
        <v/>
      </c>
      <c r="U7" s="43" t="str">
        <f t="shared" si="7"/>
        <v/>
      </c>
      <c r="V7" s="43" t="str">
        <f>IF(Q7&lt;&gt;"", IF(RANK(U7, U$5:U$62)+COUNTIF(U$7:U7, U7) -1&lt;=(V$65-T$63), RANK(U7, U$5:U$62)+COUNTIF(U$7:U7, U7) -1, ""), "")</f>
        <v/>
      </c>
      <c r="W7" s="44" t="str">
        <f t="shared" si="8"/>
        <v/>
      </c>
      <c r="X7" s="148" t="str">
        <f t="shared" si="9"/>
        <v/>
      </c>
      <c r="Y7" s="50" t="str">
        <f t="shared" si="10"/>
        <v/>
      </c>
      <c r="Z7" s="51"/>
      <c r="AA7" s="84" t="str">
        <f t="shared" si="11"/>
        <v/>
      </c>
      <c r="AB7" s="86" t="str">
        <f t="shared" si="12"/>
        <v/>
      </c>
      <c r="AC7" s="86"/>
      <c r="AD7" s="83" t="str">
        <f t="shared" si="13"/>
        <v/>
      </c>
      <c r="AE7" s="86" t="str">
        <f t="shared" si="14"/>
        <v/>
      </c>
      <c r="AF7" s="86" t="str">
        <f t="shared" si="15"/>
        <v/>
      </c>
      <c r="AG7" s="84" t="str">
        <f>IF(AA7&lt;&gt;"", IF(RANK(AF7, AF$5:AF$62)+COUNTIF(AF$7:AF7, AF7) -1&lt;=(B$68-AB$63-AE$63), RANK(AF7, AF$5:AF$62)+COUNTIF(AF$7:AF7, AF7) -1, ""), "")</f>
        <v/>
      </c>
      <c r="AH7" s="93" t="str">
        <f t="shared" si="16"/>
        <v/>
      </c>
      <c r="AI7" s="103" t="str">
        <f t="shared" si="17"/>
        <v/>
      </c>
      <c r="AK7" s="144" t="str">
        <f>IF(Y7&lt;&gt; "", Y7/Y63, "")</f>
        <v/>
      </c>
      <c r="AL7" s="62" t="str">
        <f t="shared" si="18"/>
        <v/>
      </c>
      <c r="AM7" s="70" t="str">
        <f t="shared" si="19"/>
        <v/>
      </c>
      <c r="AO7" s="97" t="str">
        <f t="shared" si="20"/>
        <v/>
      </c>
      <c r="AP7" s="62" t="str">
        <f t="shared" si="24"/>
        <v/>
      </c>
      <c r="AQ7" s="62" t="str">
        <f t="shared" si="25"/>
        <v/>
      </c>
      <c r="AR7" s="145" t="str">
        <f t="shared" si="26"/>
        <v/>
      </c>
    </row>
    <row r="8" spans="1:44" ht="15" customHeight="1" x14ac:dyDescent="0.2">
      <c r="A8" s="47" t="s">
        <v>220</v>
      </c>
      <c r="B8" s="48" t="s">
        <v>278</v>
      </c>
      <c r="C8" s="49"/>
      <c r="D8" s="134"/>
      <c r="E8" s="42" t="str">
        <f t="shared" si="0"/>
        <v/>
      </c>
      <c r="F8" s="43" t="str">
        <f t="shared" si="21"/>
        <v/>
      </c>
      <c r="G8" s="43" t="str">
        <f t="shared" si="1"/>
        <v/>
      </c>
      <c r="H8" s="43" t="str">
        <f>IF(C8&lt;&gt;"", IF(RANK(G8, G$5:G$62)+COUNTIF(G$8:G8, G8) -1&lt;=(H$65-F$63), RANK(G8, G$5:G$62)+COUNTIF(G$8:G8, G8) -1, ""), "")</f>
        <v/>
      </c>
      <c r="I8" s="138" t="str">
        <f t="shared" si="2"/>
        <v/>
      </c>
      <c r="J8" s="142"/>
      <c r="K8" s="134"/>
      <c r="L8" s="42" t="str">
        <f t="shared" si="3"/>
        <v/>
      </c>
      <c r="M8" s="43" t="str">
        <f t="shared" si="22"/>
        <v/>
      </c>
      <c r="N8" s="43" t="str">
        <f t="shared" si="4"/>
        <v/>
      </c>
      <c r="O8" s="43" t="str">
        <f>IF(J8&lt;&gt;"", IF(RANK(N8, N$5:N$62)+COUNTIF(N$8:N8, N8) -1&lt;=(O$65-M$63), RANK(N8, N$5:N$62)+COUNTIF(N$8:N8, N8) -1, ""), "")</f>
        <v/>
      </c>
      <c r="P8" s="138" t="str">
        <f t="shared" si="5"/>
        <v/>
      </c>
      <c r="Q8" s="142"/>
      <c r="R8" s="134"/>
      <c r="S8" s="42" t="str">
        <f t="shared" si="6"/>
        <v/>
      </c>
      <c r="T8" s="43" t="str">
        <f t="shared" si="23"/>
        <v/>
      </c>
      <c r="U8" s="43" t="str">
        <f t="shared" si="7"/>
        <v/>
      </c>
      <c r="V8" s="43" t="str">
        <f>IF(Q8&lt;&gt;"", IF(RANK(U8, U$5:U$62)+COUNTIF(U$8:U8, U8) -1&lt;=(V$65-T$63), RANK(U8, U$5:U$62)+COUNTIF(U$8:U8, U8) -1, ""), "")</f>
        <v/>
      </c>
      <c r="W8" s="138" t="str">
        <f t="shared" si="8"/>
        <v/>
      </c>
      <c r="X8" s="149" t="str">
        <f t="shared" si="9"/>
        <v/>
      </c>
      <c r="Y8" s="50" t="str">
        <f t="shared" si="10"/>
        <v/>
      </c>
      <c r="Z8" s="51"/>
      <c r="AA8" s="84" t="str">
        <f t="shared" si="11"/>
        <v/>
      </c>
      <c r="AB8" s="86" t="str">
        <f t="shared" si="12"/>
        <v/>
      </c>
      <c r="AC8" s="86"/>
      <c r="AD8" s="83" t="str">
        <f t="shared" si="13"/>
        <v/>
      </c>
      <c r="AE8" s="86" t="str">
        <f t="shared" si="14"/>
        <v/>
      </c>
      <c r="AF8" s="86" t="str">
        <f t="shared" si="15"/>
        <v/>
      </c>
      <c r="AG8" s="84" t="str">
        <f>IF(AA8&lt;&gt;"", IF(RANK(AF8, AF$5:AF$62)+COUNTIF(AF$8:AF8, AF8) -1&lt;=(B$68-AB$63-AE$63), RANK(AF8, AF$5:AF$62)+COUNTIF(AF$8:AF8, AF8) -1, ""), "")</f>
        <v/>
      </c>
      <c r="AH8" s="93" t="str">
        <f t="shared" si="16"/>
        <v/>
      </c>
      <c r="AI8" s="103" t="str">
        <f t="shared" si="17"/>
        <v/>
      </c>
      <c r="AK8" s="144" t="str">
        <f>IF(Y8&lt;&gt; "", Y8/Y63, "")</f>
        <v/>
      </c>
      <c r="AL8" s="62" t="str">
        <f t="shared" si="18"/>
        <v/>
      </c>
      <c r="AM8" s="70" t="str">
        <f t="shared" si="19"/>
        <v/>
      </c>
      <c r="AO8" s="97" t="str">
        <f t="shared" si="20"/>
        <v/>
      </c>
      <c r="AP8" s="62" t="str">
        <f t="shared" si="24"/>
        <v/>
      </c>
      <c r="AQ8" s="62" t="str">
        <f t="shared" si="25"/>
        <v/>
      </c>
      <c r="AR8" s="145" t="str">
        <f t="shared" si="26"/>
        <v/>
      </c>
    </row>
    <row r="9" spans="1:44" ht="15" customHeight="1" x14ac:dyDescent="0.2">
      <c r="A9" s="47" t="s">
        <v>221</v>
      </c>
      <c r="B9" s="48" t="s">
        <v>279</v>
      </c>
      <c r="C9" s="141">
        <v>5057</v>
      </c>
      <c r="D9" s="134"/>
      <c r="E9" s="42">
        <f t="shared" si="0"/>
        <v>0.13329643101903105</v>
      </c>
      <c r="F9" s="43">
        <f t="shared" si="21"/>
        <v>0</v>
      </c>
      <c r="G9" s="43">
        <f t="shared" si="1"/>
        <v>5057</v>
      </c>
      <c r="H9" s="43" t="str">
        <f>IF(C9&lt;&gt;"", IF(RANK(G9, G$5:G$62)+COUNTIF(G$9:G9, G9) -1&lt;=(H$65-F$63), RANK(G9, G$5:G$62)+COUNTIF(G$9:G9, G9) -1, ""), "")</f>
        <v/>
      </c>
      <c r="I9" s="138" t="str">
        <f t="shared" si="2"/>
        <v/>
      </c>
      <c r="J9" s="143">
        <v>3906</v>
      </c>
      <c r="K9" s="134"/>
      <c r="L9" s="42">
        <f t="shared" si="3"/>
        <v>9.4395707967809758E-2</v>
      </c>
      <c r="M9" s="43">
        <f t="shared" si="22"/>
        <v>0</v>
      </c>
      <c r="N9" s="43">
        <f t="shared" si="4"/>
        <v>3906</v>
      </c>
      <c r="O9" s="43" t="str">
        <f>IF(J9&lt;&gt;"", IF(RANK(N9, N$5:N$62)+COUNTIF(N$9:N9, N9) -1&lt;=(O$65-M$63), RANK(N9, N$5:N$62)+COUNTIF(N$9:N9, N9) -1, ""), "")</f>
        <v/>
      </c>
      <c r="P9" s="138" t="str">
        <f t="shared" si="5"/>
        <v/>
      </c>
      <c r="Q9" s="143">
        <v>4908</v>
      </c>
      <c r="R9" s="134"/>
      <c r="S9" s="42">
        <f t="shared" si="6"/>
        <v>0.11731242679924468</v>
      </c>
      <c r="T9" s="43">
        <f t="shared" si="23"/>
        <v>0</v>
      </c>
      <c r="U9" s="43">
        <f t="shared" si="7"/>
        <v>4908</v>
      </c>
      <c r="V9" s="43" t="str">
        <f>IF(Q9&lt;&gt;"", IF(RANK(U9, U$5:U$62)+COUNTIF(U$9:U9, U9) -1&lt;=(V$65-T$63), RANK(U9, U$5:U$62)+COUNTIF(U$9:U9, U9) -1, ""), "")</f>
        <v/>
      </c>
      <c r="W9" s="138" t="str">
        <f t="shared" si="8"/>
        <v/>
      </c>
      <c r="X9" s="149" t="str">
        <f t="shared" si="9"/>
        <v/>
      </c>
      <c r="Y9" s="50">
        <f t="shared" si="10"/>
        <v>13871</v>
      </c>
      <c r="Z9" s="51"/>
      <c r="AA9" s="84" t="str">
        <f t="shared" si="11"/>
        <v/>
      </c>
      <c r="AB9" s="86" t="str">
        <f t="shared" si="12"/>
        <v/>
      </c>
      <c r="AC9" s="86"/>
      <c r="AD9" s="83" t="str">
        <f t="shared" si="13"/>
        <v/>
      </c>
      <c r="AE9" s="86" t="str">
        <f t="shared" si="14"/>
        <v/>
      </c>
      <c r="AF9" s="86" t="str">
        <f t="shared" si="15"/>
        <v/>
      </c>
      <c r="AG9" s="84" t="str">
        <f>IF(AA9&lt;&gt;"", IF(RANK(AF9, AF$5:AF$62)+COUNTIF(AF$9:AF9, AF9) -1&lt;=(B$68-AB$63-AE$63), RANK(AF9, AF$5:AF$62)+COUNTIF(AF$9:AF9, AF9) -1, ""), "")</f>
        <v/>
      </c>
      <c r="AH9" s="93" t="str">
        <f t="shared" si="16"/>
        <v/>
      </c>
      <c r="AI9" s="103" t="str">
        <f t="shared" si="17"/>
        <v/>
      </c>
      <c r="AK9" s="144">
        <f>IF(Y9&lt;&gt; "", Y9/Y63, "")</f>
        <v>1.5671958819727844E-2</v>
      </c>
      <c r="AL9" s="62" t="str">
        <f t="shared" si="18"/>
        <v/>
      </c>
      <c r="AM9" s="70">
        <f t="shared" si="19"/>
        <v>-1.5671958819727799E-2</v>
      </c>
      <c r="AO9" s="97" t="str">
        <f t="shared" si="20"/>
        <v/>
      </c>
      <c r="AP9" s="62" t="str">
        <f t="shared" si="24"/>
        <v/>
      </c>
      <c r="AQ9" s="62" t="str">
        <f t="shared" si="25"/>
        <v/>
      </c>
      <c r="AR9" s="145" t="str">
        <f t="shared" si="26"/>
        <v/>
      </c>
    </row>
    <row r="10" spans="1:44" ht="15" customHeight="1" x14ac:dyDescent="0.2">
      <c r="A10" s="47" t="s">
        <v>222</v>
      </c>
      <c r="B10" s="48" t="s">
        <v>280</v>
      </c>
      <c r="C10" s="141">
        <v>51</v>
      </c>
      <c r="D10" s="134"/>
      <c r="E10" s="42">
        <f t="shared" si="0"/>
        <v>1.3442985924402974E-3</v>
      </c>
      <c r="F10" s="43">
        <f t="shared" si="21"/>
        <v>0</v>
      </c>
      <c r="G10" s="43">
        <f t="shared" si="1"/>
        <v>51</v>
      </c>
      <c r="H10" s="43" t="str">
        <f>IF(C10&lt;&gt;"", IF(RANK(G10, G$5:G$62)+COUNTIF(G$10:G10, G10) -1&lt;=(H$65-F$63), RANK(G10, G$5:G$62)+COUNTIF(G$10:G10, G10) -1, ""), "")</f>
        <v/>
      </c>
      <c r="I10" s="138" t="str">
        <f t="shared" si="2"/>
        <v/>
      </c>
      <c r="J10" s="143">
        <v>103</v>
      </c>
      <c r="K10" s="134"/>
      <c r="L10" s="42">
        <f t="shared" si="3"/>
        <v>2.4891853355566832E-3</v>
      </c>
      <c r="M10" s="43">
        <f t="shared" si="22"/>
        <v>0</v>
      </c>
      <c r="N10" s="43">
        <f t="shared" si="4"/>
        <v>103</v>
      </c>
      <c r="O10" s="43" t="str">
        <f>IF(J10&lt;&gt;"", IF(RANK(N10, N$5:N$62)+COUNTIF(N$10:N10, N10) -1&lt;=(O$65-M$63), RANK(N10, N$5:N$62)+COUNTIF(N$10:N10, N10) -1, ""), "")</f>
        <v/>
      </c>
      <c r="P10" s="138" t="str">
        <f t="shared" si="5"/>
        <v/>
      </c>
      <c r="Q10" s="143">
        <v>72</v>
      </c>
      <c r="R10" s="134"/>
      <c r="S10" s="42">
        <f t="shared" si="6"/>
        <v>1.720964696321438E-3</v>
      </c>
      <c r="T10" s="43">
        <f t="shared" si="23"/>
        <v>0</v>
      </c>
      <c r="U10" s="43">
        <f t="shared" si="7"/>
        <v>72</v>
      </c>
      <c r="V10" s="43" t="str">
        <f>IF(Q10&lt;&gt;"", IF(RANK(U10, U$5:U$62)+COUNTIF(U$10:U10, U10) -1&lt;=(V$65-T$63), RANK(U10, U$5:U$62)+COUNTIF(U$10:U10, U10) -1, ""), "")</f>
        <v/>
      </c>
      <c r="W10" s="138" t="str">
        <f t="shared" si="8"/>
        <v/>
      </c>
      <c r="X10" s="149" t="str">
        <f t="shared" si="9"/>
        <v/>
      </c>
      <c r="Y10" s="50">
        <f t="shared" si="10"/>
        <v>226</v>
      </c>
      <c r="Z10" s="51"/>
      <c r="AA10" s="84" t="str">
        <f t="shared" si="11"/>
        <v/>
      </c>
      <c r="AB10" s="86" t="str">
        <f t="shared" si="12"/>
        <v/>
      </c>
      <c r="AC10" s="86"/>
      <c r="AD10" s="83" t="str">
        <f t="shared" si="13"/>
        <v/>
      </c>
      <c r="AE10" s="86" t="str">
        <f t="shared" si="14"/>
        <v/>
      </c>
      <c r="AF10" s="86" t="str">
        <f t="shared" si="15"/>
        <v/>
      </c>
      <c r="AG10" s="84" t="str">
        <f>IF(AA10&lt;&gt;"", IF(RANK(AF10, AF$5:AF$62)+COUNTIF(AF$10:AF10, AF10) -1&lt;=(B$68-AB$63-AE$63), RANK(AF10, AF$5:AF$62)+COUNTIF(AF$10:AF10, AF10) -1, ""), "")</f>
        <v/>
      </c>
      <c r="AH10" s="93" t="str">
        <f t="shared" si="16"/>
        <v/>
      </c>
      <c r="AI10" s="103" t="str">
        <f t="shared" si="17"/>
        <v/>
      </c>
      <c r="AK10" s="144">
        <f>IF(Y10&lt;&gt; "", Y10/Y63, "")</f>
        <v>2.5534299569306417E-4</v>
      </c>
      <c r="AL10" s="62" t="str">
        <f t="shared" si="18"/>
        <v/>
      </c>
      <c r="AM10" s="70">
        <f t="shared" si="19"/>
        <v>-2.5534299569306401E-4</v>
      </c>
      <c r="AO10" s="97" t="str">
        <f t="shared" si="20"/>
        <v/>
      </c>
      <c r="AP10" s="62" t="str">
        <f t="shared" si="24"/>
        <v/>
      </c>
      <c r="AQ10" s="62" t="str">
        <f t="shared" si="25"/>
        <v/>
      </c>
      <c r="AR10" s="145" t="str">
        <f t="shared" si="26"/>
        <v/>
      </c>
    </row>
    <row r="11" spans="1:44" ht="15" customHeight="1" x14ac:dyDescent="0.2">
      <c r="A11" s="47" t="s">
        <v>223</v>
      </c>
      <c r="B11" s="48" t="s">
        <v>281</v>
      </c>
      <c r="C11" s="141">
        <v>97</v>
      </c>
      <c r="D11" s="134"/>
      <c r="E11" s="42">
        <f t="shared" si="0"/>
        <v>2.5568032052295849E-3</v>
      </c>
      <c r="F11" s="43">
        <f t="shared" si="21"/>
        <v>0</v>
      </c>
      <c r="G11" s="43">
        <f t="shared" si="1"/>
        <v>97</v>
      </c>
      <c r="H11" s="43" t="str">
        <f>IF(C11&lt;&gt;"", IF(RANK(G11, G$5:G$62)+COUNTIF(G$11:G11, G11) -1&lt;=(H$65-F$63), RANK(G11, G$5:G$62)+COUNTIF(G$11:G11, G11) -1, ""), "")</f>
        <v/>
      </c>
      <c r="I11" s="138" t="str">
        <f t="shared" si="2"/>
        <v/>
      </c>
      <c r="J11" s="143">
        <v>158</v>
      </c>
      <c r="K11" s="134"/>
      <c r="L11" s="42">
        <f t="shared" si="3"/>
        <v>3.8183619710481162E-3</v>
      </c>
      <c r="M11" s="43">
        <f t="shared" si="22"/>
        <v>0</v>
      </c>
      <c r="N11" s="43">
        <f t="shared" si="4"/>
        <v>158</v>
      </c>
      <c r="O11" s="43" t="str">
        <f>IF(J11&lt;&gt;"", IF(RANK(N11, N$5:N$62)+COUNTIF(N$11:N11, N11) -1&lt;=(O$65-M$63), RANK(N11, N$5:N$62)+COUNTIF(N$11:N11, N11) -1, ""), "")</f>
        <v/>
      </c>
      <c r="P11" s="138" t="str">
        <f t="shared" si="5"/>
        <v/>
      </c>
      <c r="Q11" s="143">
        <v>218</v>
      </c>
      <c r="R11" s="134"/>
      <c r="S11" s="42">
        <f t="shared" si="6"/>
        <v>5.2106986638621317E-3</v>
      </c>
      <c r="T11" s="43">
        <f t="shared" si="23"/>
        <v>0</v>
      </c>
      <c r="U11" s="43">
        <f t="shared" si="7"/>
        <v>218</v>
      </c>
      <c r="V11" s="43" t="str">
        <f>IF(Q11&lt;&gt;"", IF(RANK(U11, U$5:U$62)+COUNTIF(U$11:U11, U11) -1&lt;=(V$65-T$63), RANK(U11, U$5:U$62)+COUNTIF(U$11:U11, U11) -1, ""), "")</f>
        <v/>
      </c>
      <c r="W11" s="138" t="str">
        <f t="shared" si="8"/>
        <v/>
      </c>
      <c r="X11" s="149" t="str">
        <f t="shared" si="9"/>
        <v/>
      </c>
      <c r="Y11" s="50">
        <f t="shared" si="10"/>
        <v>473</v>
      </c>
      <c r="Z11" s="51"/>
      <c r="AA11" s="84" t="str">
        <f t="shared" si="11"/>
        <v/>
      </c>
      <c r="AB11" s="86" t="str">
        <f t="shared" si="12"/>
        <v/>
      </c>
      <c r="AC11" s="86"/>
      <c r="AD11" s="83" t="str">
        <f t="shared" si="13"/>
        <v/>
      </c>
      <c r="AE11" s="86" t="str">
        <f t="shared" si="14"/>
        <v/>
      </c>
      <c r="AF11" s="86" t="str">
        <f t="shared" si="15"/>
        <v/>
      </c>
      <c r="AG11" s="84" t="str">
        <f>IF(AA11&lt;&gt;"", IF(RANK(AF11, AF$5:AF$62)+COUNTIF(AF$11:AF11, AF11) -1&lt;=(B$68-AB$63-AE$63), RANK(AF11, AF$5:AF$62)+COUNTIF(AF$11:AF11, AF11) -1, ""), "")</f>
        <v/>
      </c>
      <c r="AH11" s="93" t="str">
        <f t="shared" si="16"/>
        <v/>
      </c>
      <c r="AI11" s="103" t="str">
        <f t="shared" si="17"/>
        <v/>
      </c>
      <c r="AK11" s="144">
        <f>IF(Y11&lt;&gt; "", Y11/Y63, "")</f>
        <v>5.3441255293282892E-4</v>
      </c>
      <c r="AL11" s="62" t="str">
        <f t="shared" si="18"/>
        <v/>
      </c>
      <c r="AM11" s="70">
        <f t="shared" si="19"/>
        <v>-5.3441255293282903E-4</v>
      </c>
      <c r="AO11" s="97" t="str">
        <f t="shared" si="20"/>
        <v/>
      </c>
      <c r="AP11" s="62" t="str">
        <f t="shared" si="24"/>
        <v/>
      </c>
      <c r="AQ11" s="62" t="str">
        <f t="shared" si="25"/>
        <v/>
      </c>
      <c r="AR11" s="145" t="str">
        <f t="shared" si="26"/>
        <v/>
      </c>
    </row>
    <row r="12" spans="1:44" ht="15" customHeight="1" x14ac:dyDescent="0.2">
      <c r="A12" s="47" t="s">
        <v>224</v>
      </c>
      <c r="B12" s="48" t="s">
        <v>282</v>
      </c>
      <c r="C12" s="141">
        <v>1540</v>
      </c>
      <c r="D12" s="134"/>
      <c r="E12" s="42">
        <f t="shared" si="0"/>
        <v>4.0592545732510942E-2</v>
      </c>
      <c r="F12" s="43">
        <f t="shared" si="21"/>
        <v>0</v>
      </c>
      <c r="G12" s="43">
        <f t="shared" si="1"/>
        <v>1540</v>
      </c>
      <c r="H12" s="43" t="str">
        <f>IF(C12&lt;&gt;"", IF(RANK(G12, G$5:G$62)+COUNTIF(G$12:G12, G12) -1&lt;=(H$65-F$63), RANK(G12, G$5:G$62)+COUNTIF(G$12:G12, G12) -1, ""), "")</f>
        <v/>
      </c>
      <c r="I12" s="138" t="str">
        <f t="shared" si="2"/>
        <v/>
      </c>
      <c r="J12" s="143">
        <v>1574</v>
      </c>
      <c r="K12" s="134"/>
      <c r="L12" s="42">
        <f t="shared" si="3"/>
        <v>3.8038618622973003E-2</v>
      </c>
      <c r="M12" s="43">
        <f t="shared" si="22"/>
        <v>0</v>
      </c>
      <c r="N12" s="43">
        <f t="shared" si="4"/>
        <v>1574</v>
      </c>
      <c r="O12" s="43" t="str">
        <f>IF(J12&lt;&gt;"", IF(RANK(N12, N$5:N$62)+COUNTIF(N$12:N12, N12) -1&lt;=(O$65-M$63), RANK(N12, N$5:N$62)+COUNTIF(N$12:N12, N12) -1, ""), "")</f>
        <v/>
      </c>
      <c r="P12" s="138" t="str">
        <f t="shared" si="5"/>
        <v/>
      </c>
      <c r="Q12" s="143">
        <v>651</v>
      </c>
      <c r="R12" s="134"/>
      <c r="S12" s="42">
        <f t="shared" si="6"/>
        <v>1.5560389129239668E-2</v>
      </c>
      <c r="T12" s="43">
        <f t="shared" si="23"/>
        <v>0</v>
      </c>
      <c r="U12" s="43">
        <f t="shared" si="7"/>
        <v>651</v>
      </c>
      <c r="V12" s="43" t="str">
        <f>IF(Q12&lt;&gt;"", IF(RANK(U12, U$5:U$62)+COUNTIF(U$12:U12, U12) -1&lt;=(V$65-T$63), RANK(U12, U$5:U$62)+COUNTIF(U$12:U12, U12) -1, ""), "")</f>
        <v/>
      </c>
      <c r="W12" s="138" t="str">
        <f t="shared" si="8"/>
        <v/>
      </c>
      <c r="X12" s="149" t="str">
        <f t="shared" si="9"/>
        <v/>
      </c>
      <c r="Y12" s="50">
        <f t="shared" si="10"/>
        <v>3765</v>
      </c>
      <c r="Z12" s="51"/>
      <c r="AA12" s="84" t="str">
        <f t="shared" si="11"/>
        <v/>
      </c>
      <c r="AB12" s="86" t="str">
        <f t="shared" si="12"/>
        <v/>
      </c>
      <c r="AC12" s="86"/>
      <c r="AD12" s="83" t="str">
        <f t="shared" si="13"/>
        <v/>
      </c>
      <c r="AE12" s="86" t="str">
        <f t="shared" si="14"/>
        <v/>
      </c>
      <c r="AF12" s="86" t="str">
        <f t="shared" si="15"/>
        <v/>
      </c>
      <c r="AG12" s="84" t="str">
        <f>IF(AA12&lt;&gt;"", IF(RANK(AF12, AF$5:AF$62)+COUNTIF(AF$12:AF12, AF12) -1&lt;=(B$68-AB$63-AE$63), RANK(AF12, AF$5:AF$62)+COUNTIF(AF$12:AF12, AF12) -1, ""), "")</f>
        <v/>
      </c>
      <c r="AH12" s="93" t="str">
        <f t="shared" si="16"/>
        <v/>
      </c>
      <c r="AI12" s="103" t="str">
        <f t="shared" si="17"/>
        <v/>
      </c>
      <c r="AK12" s="144">
        <f>IF(Y12&lt;&gt; "", Y12/Y63, "")</f>
        <v>4.253833534444188E-3</v>
      </c>
      <c r="AL12" s="62" t="str">
        <f t="shared" si="18"/>
        <v/>
      </c>
      <c r="AM12" s="70">
        <f t="shared" si="19"/>
        <v>-4.2538335344441897E-3</v>
      </c>
      <c r="AO12" s="97" t="str">
        <f t="shared" si="20"/>
        <v/>
      </c>
      <c r="AP12" s="62" t="str">
        <f t="shared" si="24"/>
        <v/>
      </c>
      <c r="AQ12" s="62" t="str">
        <f t="shared" si="25"/>
        <v/>
      </c>
      <c r="AR12" s="145" t="str">
        <f t="shared" si="26"/>
        <v/>
      </c>
    </row>
    <row r="13" spans="1:44" ht="15" customHeight="1" x14ac:dyDescent="0.2">
      <c r="A13" s="47" t="s">
        <v>225</v>
      </c>
      <c r="B13" s="48" t="s">
        <v>283</v>
      </c>
      <c r="C13" s="49"/>
      <c r="D13" s="134"/>
      <c r="E13" s="42" t="str">
        <f t="shared" si="0"/>
        <v/>
      </c>
      <c r="F13" s="43" t="str">
        <f t="shared" si="21"/>
        <v/>
      </c>
      <c r="G13" s="43" t="str">
        <f t="shared" si="1"/>
        <v/>
      </c>
      <c r="H13" s="43" t="str">
        <f>IF(C13&lt;&gt;"", IF(RANK(G13, G$5:G$62)+COUNTIF(G$13:G13, G13) -1&lt;=(H$65-F$63), RANK(G13, G$5:G$62)+COUNTIF(G$13:G13, G13) -1, ""), "")</f>
        <v/>
      </c>
      <c r="I13" s="138" t="str">
        <f t="shared" si="2"/>
        <v/>
      </c>
      <c r="J13" s="142"/>
      <c r="K13" s="134"/>
      <c r="L13" s="42" t="str">
        <f t="shared" si="3"/>
        <v/>
      </c>
      <c r="M13" s="43" t="str">
        <f t="shared" si="22"/>
        <v/>
      </c>
      <c r="N13" s="43" t="str">
        <f t="shared" si="4"/>
        <v/>
      </c>
      <c r="O13" s="43" t="str">
        <f>IF(J13&lt;&gt;"", IF(RANK(N13, N$5:N$62)+COUNTIF(N$13:N13, N13) -1&lt;=(O$65-M$63), RANK(N13, N$5:N$62)+COUNTIF(N$13:N13, N13) -1, ""), "")</f>
        <v/>
      </c>
      <c r="P13" s="138" t="str">
        <f t="shared" si="5"/>
        <v/>
      </c>
      <c r="Q13" s="142"/>
      <c r="R13" s="134"/>
      <c r="S13" s="42" t="str">
        <f t="shared" si="6"/>
        <v/>
      </c>
      <c r="T13" s="43" t="str">
        <f t="shared" si="23"/>
        <v/>
      </c>
      <c r="U13" s="43" t="str">
        <f t="shared" si="7"/>
        <v/>
      </c>
      <c r="V13" s="43" t="str">
        <f>IF(Q13&lt;&gt;"", IF(RANK(U13, U$5:U$62)+COUNTIF(U$13:U13, U13) -1&lt;=(V$65-T$63), RANK(U13, U$5:U$62)+COUNTIF(U$13:U13, U13) -1, ""), "")</f>
        <v/>
      </c>
      <c r="W13" s="138" t="str">
        <f t="shared" si="8"/>
        <v/>
      </c>
      <c r="X13" s="149" t="str">
        <f t="shared" si="9"/>
        <v/>
      </c>
      <c r="Y13" s="50" t="str">
        <f t="shared" si="10"/>
        <v/>
      </c>
      <c r="Z13" s="51"/>
      <c r="AA13" s="84" t="str">
        <f t="shared" si="11"/>
        <v/>
      </c>
      <c r="AB13" s="86" t="str">
        <f t="shared" si="12"/>
        <v/>
      </c>
      <c r="AC13" s="86"/>
      <c r="AD13" s="83" t="str">
        <f t="shared" si="13"/>
        <v/>
      </c>
      <c r="AE13" s="86" t="str">
        <f t="shared" si="14"/>
        <v/>
      </c>
      <c r="AF13" s="86" t="str">
        <f t="shared" si="15"/>
        <v/>
      </c>
      <c r="AG13" s="84" t="str">
        <f>IF(AA13&lt;&gt;"", IF(RANK(AF13, AF$5:AF$62)+COUNTIF(AF$13:AF13, AF13) -1&lt;=(B$68-AB$63-AE$63), RANK(AF13, AF$5:AF$62)+COUNTIF(AF$13:AF13, AF13) -1, ""), "")</f>
        <v/>
      </c>
      <c r="AH13" s="93" t="str">
        <f t="shared" si="16"/>
        <v/>
      </c>
      <c r="AI13" s="103" t="str">
        <f t="shared" si="17"/>
        <v/>
      </c>
      <c r="AK13" s="144" t="str">
        <f>IF(Y13&lt;&gt; "", Y13/Y63, "")</f>
        <v/>
      </c>
      <c r="AL13" s="62" t="str">
        <f t="shared" si="18"/>
        <v/>
      </c>
      <c r="AM13" s="70" t="str">
        <f t="shared" si="19"/>
        <v/>
      </c>
      <c r="AO13" s="97" t="str">
        <f t="shared" si="20"/>
        <v/>
      </c>
      <c r="AP13" s="62" t="str">
        <f t="shared" si="24"/>
        <v/>
      </c>
      <c r="AQ13" s="62" t="str">
        <f t="shared" si="25"/>
        <v/>
      </c>
      <c r="AR13" s="145" t="str">
        <f t="shared" si="26"/>
        <v/>
      </c>
    </row>
    <row r="14" spans="1:44" ht="15" customHeight="1" x14ac:dyDescent="0.2">
      <c r="A14" s="47" t="s">
        <v>226</v>
      </c>
      <c r="B14" s="48" t="s">
        <v>284</v>
      </c>
      <c r="C14" s="49"/>
      <c r="D14" s="134"/>
      <c r="E14" s="42" t="str">
        <f t="shared" si="0"/>
        <v/>
      </c>
      <c r="F14" s="43" t="str">
        <f t="shared" si="21"/>
        <v/>
      </c>
      <c r="G14" s="43" t="str">
        <f t="shared" si="1"/>
        <v/>
      </c>
      <c r="H14" s="43" t="str">
        <f>IF(C14&lt;&gt;"", IF(RANK(G14, G$5:G$62)+COUNTIF(G$14:G14, G14) -1&lt;=(H$65-F$63), RANK(G14, G$5:G$62)+COUNTIF(G$14:G14, G14) -1, ""), "")</f>
        <v/>
      </c>
      <c r="I14" s="138" t="str">
        <f t="shared" si="2"/>
        <v/>
      </c>
      <c r="J14" s="142"/>
      <c r="K14" s="134"/>
      <c r="L14" s="42" t="str">
        <f t="shared" si="3"/>
        <v/>
      </c>
      <c r="M14" s="43" t="str">
        <f t="shared" si="22"/>
        <v/>
      </c>
      <c r="N14" s="43" t="str">
        <f t="shared" si="4"/>
        <v/>
      </c>
      <c r="O14" s="43" t="str">
        <f>IF(J14&lt;&gt;"", IF(RANK(N14, N$5:N$62)+COUNTIF(N$14:N14, N14) -1&lt;=(O$65-M$63), RANK(N14, N$5:N$62)+COUNTIF(N$14:N14, N14) -1, ""), "")</f>
        <v/>
      </c>
      <c r="P14" s="138" t="str">
        <f t="shared" si="5"/>
        <v/>
      </c>
      <c r="Q14" s="142"/>
      <c r="R14" s="134"/>
      <c r="S14" s="42" t="str">
        <f t="shared" si="6"/>
        <v/>
      </c>
      <c r="T14" s="43" t="str">
        <f t="shared" si="23"/>
        <v/>
      </c>
      <c r="U14" s="43" t="str">
        <f t="shared" si="7"/>
        <v/>
      </c>
      <c r="V14" s="43" t="str">
        <f>IF(Q14&lt;&gt;"", IF(RANK(U14, U$5:U$62)+COUNTIF(U$14:U14, U14) -1&lt;=(V$65-T$63), RANK(U14, U$5:U$62)+COUNTIF(U$14:U14, U14) -1, ""), "")</f>
        <v/>
      </c>
      <c r="W14" s="138" t="str">
        <f t="shared" si="8"/>
        <v/>
      </c>
      <c r="X14" s="149" t="str">
        <f t="shared" si="9"/>
        <v/>
      </c>
      <c r="Y14" s="50" t="str">
        <f t="shared" si="10"/>
        <v/>
      </c>
      <c r="Z14" s="51"/>
      <c r="AA14" s="84" t="str">
        <f t="shared" si="11"/>
        <v/>
      </c>
      <c r="AB14" s="86" t="str">
        <f t="shared" si="12"/>
        <v/>
      </c>
      <c r="AC14" s="86"/>
      <c r="AD14" s="83" t="str">
        <f t="shared" si="13"/>
        <v/>
      </c>
      <c r="AE14" s="86" t="str">
        <f t="shared" si="14"/>
        <v/>
      </c>
      <c r="AF14" s="86" t="str">
        <f t="shared" si="15"/>
        <v/>
      </c>
      <c r="AG14" s="84" t="str">
        <f>IF(AA14&lt;&gt;"", IF(RANK(AF14, AF$5:AF$62)+COUNTIF(AF$14:AF14, AF14) -1&lt;=(B$68-AB$63-AE$63), RANK(AF14, AF$5:AF$62)+COUNTIF(AF$14:AF14, AF14) -1, ""), "")</f>
        <v/>
      </c>
      <c r="AH14" s="93" t="str">
        <f t="shared" si="16"/>
        <v/>
      </c>
      <c r="AI14" s="103" t="str">
        <f t="shared" si="17"/>
        <v/>
      </c>
      <c r="AK14" s="144" t="str">
        <f>IF(Y14&lt;&gt; "", Y14/Y63, "")</f>
        <v/>
      </c>
      <c r="AL14" s="62" t="str">
        <f t="shared" si="18"/>
        <v/>
      </c>
      <c r="AM14" s="70" t="str">
        <f t="shared" si="19"/>
        <v/>
      </c>
      <c r="AO14" s="97" t="str">
        <f t="shared" si="20"/>
        <v/>
      </c>
      <c r="AP14" s="62" t="str">
        <f t="shared" si="24"/>
        <v/>
      </c>
      <c r="AQ14" s="62" t="str">
        <f t="shared" si="25"/>
        <v/>
      </c>
      <c r="AR14" s="145" t="str">
        <f t="shared" si="26"/>
        <v/>
      </c>
    </row>
    <row r="15" spans="1:44" ht="15" customHeight="1" x14ac:dyDescent="0.2">
      <c r="A15" s="47" t="s">
        <v>227</v>
      </c>
      <c r="B15" s="48" t="s">
        <v>285</v>
      </c>
      <c r="C15" s="49"/>
      <c r="D15" s="134"/>
      <c r="E15" s="42" t="str">
        <f t="shared" si="0"/>
        <v/>
      </c>
      <c r="F15" s="43" t="str">
        <f t="shared" si="21"/>
        <v/>
      </c>
      <c r="G15" s="43" t="str">
        <f t="shared" si="1"/>
        <v/>
      </c>
      <c r="H15" s="43" t="str">
        <f>IF(C15&lt;&gt;"", IF(RANK(G15, G$5:G$62)+COUNTIF(G$15:G15, G15) -1&lt;=(H$65-F$63), RANK(G15, G$5:G$62)+COUNTIF(G$15:G15, G15) -1, ""), "")</f>
        <v/>
      </c>
      <c r="I15" s="138" t="str">
        <f t="shared" si="2"/>
        <v/>
      </c>
      <c r="J15" s="142"/>
      <c r="K15" s="134"/>
      <c r="L15" s="42" t="str">
        <f t="shared" si="3"/>
        <v/>
      </c>
      <c r="M15" s="43" t="str">
        <f t="shared" si="22"/>
        <v/>
      </c>
      <c r="N15" s="43" t="str">
        <f t="shared" si="4"/>
        <v/>
      </c>
      <c r="O15" s="43" t="str">
        <f>IF(J15&lt;&gt;"", IF(RANK(N15, N$5:N$62)+COUNTIF(N$15:N15, N15) -1&lt;=(O$65-M$63), RANK(N15, N$5:N$62)+COUNTIF(N$15:N15, N15) -1, ""), "")</f>
        <v/>
      </c>
      <c r="P15" s="138" t="str">
        <f t="shared" si="5"/>
        <v/>
      </c>
      <c r="Q15" s="142"/>
      <c r="R15" s="134"/>
      <c r="S15" s="42" t="str">
        <f t="shared" si="6"/>
        <v/>
      </c>
      <c r="T15" s="43" t="str">
        <f t="shared" si="23"/>
        <v/>
      </c>
      <c r="U15" s="43" t="str">
        <f t="shared" si="7"/>
        <v/>
      </c>
      <c r="V15" s="43" t="str">
        <f>IF(Q15&lt;&gt;"", IF(RANK(U15, U$5:U$62)+COUNTIF(U$15:U15, U15) -1&lt;=(V$65-T$63), RANK(U15, U$5:U$62)+COUNTIF(U$15:U15, U15) -1, ""), "")</f>
        <v/>
      </c>
      <c r="W15" s="138" t="str">
        <f t="shared" si="8"/>
        <v/>
      </c>
      <c r="X15" s="149" t="str">
        <f t="shared" si="9"/>
        <v/>
      </c>
      <c r="Y15" s="50" t="str">
        <f t="shared" si="10"/>
        <v/>
      </c>
      <c r="Z15" s="51"/>
      <c r="AA15" s="84" t="str">
        <f t="shared" si="11"/>
        <v/>
      </c>
      <c r="AB15" s="86" t="str">
        <f t="shared" si="12"/>
        <v/>
      </c>
      <c r="AC15" s="86"/>
      <c r="AD15" s="83" t="str">
        <f t="shared" si="13"/>
        <v/>
      </c>
      <c r="AE15" s="86" t="str">
        <f t="shared" si="14"/>
        <v/>
      </c>
      <c r="AF15" s="86" t="str">
        <f t="shared" si="15"/>
        <v/>
      </c>
      <c r="AG15" s="84" t="str">
        <f>IF(AA15&lt;&gt;"", IF(RANK(AF15, AF$5:AF$62)+COUNTIF(AF$15:AF15, AF15) -1&lt;=(B$68-AB$63-AE$63), RANK(AF15, AF$5:AF$62)+COUNTIF(AF$15:AF15, AF15) -1, ""), "")</f>
        <v/>
      </c>
      <c r="AH15" s="93" t="str">
        <f t="shared" si="16"/>
        <v/>
      </c>
      <c r="AI15" s="103" t="str">
        <f t="shared" si="17"/>
        <v/>
      </c>
      <c r="AK15" s="144" t="str">
        <f>IF(Y15&lt;&gt; "", Y15/Y63, "")</f>
        <v/>
      </c>
      <c r="AL15" s="62" t="str">
        <f t="shared" si="18"/>
        <v/>
      </c>
      <c r="AM15" s="70" t="str">
        <f t="shared" si="19"/>
        <v/>
      </c>
      <c r="AO15" s="97" t="str">
        <f t="shared" si="20"/>
        <v/>
      </c>
      <c r="AP15" s="62" t="str">
        <f t="shared" si="24"/>
        <v/>
      </c>
      <c r="AQ15" s="62" t="str">
        <f t="shared" si="25"/>
        <v/>
      </c>
      <c r="AR15" s="145" t="str">
        <f t="shared" si="26"/>
        <v/>
      </c>
    </row>
    <row r="16" spans="1:44" ht="15" customHeight="1" x14ac:dyDescent="0.2">
      <c r="A16" s="47" t="s">
        <v>228</v>
      </c>
      <c r="B16" s="48" t="s">
        <v>286</v>
      </c>
      <c r="C16" s="49"/>
      <c r="D16" s="134"/>
      <c r="E16" s="42" t="str">
        <f t="shared" si="0"/>
        <v/>
      </c>
      <c r="F16" s="43" t="str">
        <f t="shared" si="21"/>
        <v/>
      </c>
      <c r="G16" s="43" t="str">
        <f t="shared" si="1"/>
        <v/>
      </c>
      <c r="H16" s="43" t="str">
        <f>IF(C16&lt;&gt;"", IF(RANK(G16, G$5:G$62)+COUNTIF(G$16:G16, G16) -1&lt;=(H$65-F$63), RANK(G16, G$5:G$62)+COUNTIF(G$16:G16, G16) -1, ""), "")</f>
        <v/>
      </c>
      <c r="I16" s="138" t="str">
        <f t="shared" si="2"/>
        <v/>
      </c>
      <c r="J16" s="142"/>
      <c r="K16" s="134"/>
      <c r="L16" s="42" t="str">
        <f t="shared" si="3"/>
        <v/>
      </c>
      <c r="M16" s="43" t="str">
        <f t="shared" si="22"/>
        <v/>
      </c>
      <c r="N16" s="43" t="str">
        <f t="shared" si="4"/>
        <v/>
      </c>
      <c r="O16" s="43" t="str">
        <f>IF(J16&lt;&gt;"", IF(RANK(N16, N$5:N$62)+COUNTIF(N$16:N16, N16) -1&lt;=(O$65-M$63), RANK(N16, N$5:N$62)+COUNTIF(N$16:N16, N16) -1, ""), "")</f>
        <v/>
      </c>
      <c r="P16" s="138" t="str">
        <f t="shared" si="5"/>
        <v/>
      </c>
      <c r="Q16" s="142"/>
      <c r="R16" s="134"/>
      <c r="S16" s="42" t="str">
        <f t="shared" si="6"/>
        <v/>
      </c>
      <c r="T16" s="43" t="str">
        <f t="shared" si="23"/>
        <v/>
      </c>
      <c r="U16" s="43" t="str">
        <f t="shared" si="7"/>
        <v/>
      </c>
      <c r="V16" s="43" t="str">
        <f>IF(Q16&lt;&gt;"", IF(RANK(U16, U$5:U$62)+COUNTIF(U$16:U16, U16) -1&lt;=(V$65-T$63), RANK(U16, U$5:U$62)+COUNTIF(U$16:U16, U16) -1, ""), "")</f>
        <v/>
      </c>
      <c r="W16" s="138" t="str">
        <f t="shared" si="8"/>
        <v/>
      </c>
      <c r="X16" s="149" t="str">
        <f t="shared" si="9"/>
        <v/>
      </c>
      <c r="Y16" s="50" t="str">
        <f t="shared" si="10"/>
        <v/>
      </c>
      <c r="Z16" s="51"/>
      <c r="AA16" s="84" t="str">
        <f t="shared" si="11"/>
        <v/>
      </c>
      <c r="AB16" s="86" t="str">
        <f t="shared" si="12"/>
        <v/>
      </c>
      <c r="AC16" s="86"/>
      <c r="AD16" s="83" t="str">
        <f t="shared" si="13"/>
        <v/>
      </c>
      <c r="AE16" s="86" t="str">
        <f t="shared" si="14"/>
        <v/>
      </c>
      <c r="AF16" s="86" t="str">
        <f t="shared" si="15"/>
        <v/>
      </c>
      <c r="AG16" s="84" t="str">
        <f>IF(AA16&lt;&gt;"", IF(RANK(AF16, AF$5:AF$62)+COUNTIF(AF$16:AF16, AF16) -1&lt;=(B$68-AB$63-AE$63), RANK(AF16, AF$5:AF$62)+COUNTIF(AF$16:AF16, AF16) -1, ""), "")</f>
        <v/>
      </c>
      <c r="AH16" s="93" t="str">
        <f t="shared" si="16"/>
        <v/>
      </c>
      <c r="AI16" s="103" t="str">
        <f t="shared" si="17"/>
        <v/>
      </c>
      <c r="AK16" s="144" t="str">
        <f>IF(Y16&lt;&gt; "", Y16/Y63, "")</f>
        <v/>
      </c>
      <c r="AL16" s="62" t="str">
        <f t="shared" si="18"/>
        <v/>
      </c>
      <c r="AM16" s="70" t="str">
        <f t="shared" si="19"/>
        <v/>
      </c>
      <c r="AO16" s="97" t="str">
        <f t="shared" si="20"/>
        <v/>
      </c>
      <c r="AP16" s="62" t="str">
        <f t="shared" si="24"/>
        <v/>
      </c>
      <c r="AQ16" s="62" t="str">
        <f t="shared" si="25"/>
        <v/>
      </c>
      <c r="AR16" s="145" t="str">
        <f t="shared" si="26"/>
        <v/>
      </c>
    </row>
    <row r="17" spans="1:44" ht="15" customHeight="1" x14ac:dyDescent="0.2">
      <c r="A17" s="47" t="s">
        <v>229</v>
      </c>
      <c r="B17" s="48" t="s">
        <v>287</v>
      </c>
      <c r="C17" s="141">
        <v>65</v>
      </c>
      <c r="D17" s="134"/>
      <c r="E17" s="42">
        <f t="shared" si="0"/>
        <v>1.7133217354631241E-3</v>
      </c>
      <c r="F17" s="43">
        <f t="shared" si="21"/>
        <v>0</v>
      </c>
      <c r="G17" s="43">
        <f t="shared" si="1"/>
        <v>65</v>
      </c>
      <c r="H17" s="43" t="str">
        <f>IF(C17&lt;&gt;"", IF(RANK(G17, G$5:G$62)+COUNTIF(G$17:G17, G17) -1&lt;=(H$65-F$63), RANK(G17, G$5:G$62)+COUNTIF(G$17:G17, G17) -1, ""), "")</f>
        <v/>
      </c>
      <c r="I17" s="138" t="str">
        <f t="shared" si="2"/>
        <v/>
      </c>
      <c r="J17" s="143">
        <v>124</v>
      </c>
      <c r="K17" s="134"/>
      <c r="L17" s="42">
        <f t="shared" si="3"/>
        <v>2.9966891418352305E-3</v>
      </c>
      <c r="M17" s="43">
        <f t="shared" si="22"/>
        <v>0</v>
      </c>
      <c r="N17" s="43">
        <f t="shared" si="4"/>
        <v>124</v>
      </c>
      <c r="O17" s="43" t="str">
        <f>IF(J17&lt;&gt;"", IF(RANK(N17, N$5:N$62)+COUNTIF(N$17:N17, N17) -1&lt;=(O$65-M$63), RANK(N17, N$5:N$62)+COUNTIF(N$17:N17, N17) -1, ""), "")</f>
        <v/>
      </c>
      <c r="P17" s="138" t="str">
        <f t="shared" si="5"/>
        <v/>
      </c>
      <c r="Q17" s="143">
        <v>32</v>
      </c>
      <c r="R17" s="134"/>
      <c r="S17" s="42">
        <f t="shared" si="6"/>
        <v>7.6487319836508359E-4</v>
      </c>
      <c r="T17" s="43">
        <f t="shared" si="23"/>
        <v>0</v>
      </c>
      <c r="U17" s="43">
        <f t="shared" si="7"/>
        <v>32</v>
      </c>
      <c r="V17" s="43" t="str">
        <f>IF(Q17&lt;&gt;"", IF(RANK(U17, U$5:U$62)+COUNTIF(U$17:U17, U17) -1&lt;=(V$65-T$63), RANK(U17, U$5:U$62)+COUNTIF(U$17:U17, U17) -1, ""), "")</f>
        <v/>
      </c>
      <c r="W17" s="138" t="str">
        <f t="shared" si="8"/>
        <v/>
      </c>
      <c r="X17" s="149" t="str">
        <f t="shared" si="9"/>
        <v/>
      </c>
      <c r="Y17" s="50">
        <f t="shared" si="10"/>
        <v>221</v>
      </c>
      <c r="Z17" s="51"/>
      <c r="AA17" s="84" t="str">
        <f t="shared" si="11"/>
        <v/>
      </c>
      <c r="AB17" s="86" t="str">
        <f t="shared" si="12"/>
        <v/>
      </c>
      <c r="AC17" s="86"/>
      <c r="AD17" s="83" t="str">
        <f t="shared" si="13"/>
        <v/>
      </c>
      <c r="AE17" s="86" t="str">
        <f t="shared" si="14"/>
        <v/>
      </c>
      <c r="AF17" s="86" t="str">
        <f t="shared" si="15"/>
        <v/>
      </c>
      <c r="AG17" s="84" t="str">
        <f>IF(AA17&lt;&gt;"", IF(RANK(AF17, AF$5:AF$62)+COUNTIF(AF$17:AF17, AF17) -1&lt;=(B$68-AB$63-AE$63), RANK(AF17, AF$5:AF$62)+COUNTIF(AF$17:AF17, AF17) -1, ""), "")</f>
        <v/>
      </c>
      <c r="AH17" s="93" t="str">
        <f t="shared" si="16"/>
        <v/>
      </c>
      <c r="AI17" s="103" t="str">
        <f t="shared" si="17"/>
        <v/>
      </c>
      <c r="AK17" s="144">
        <f>IF(Y17&lt;&gt; "", Y17/Y63, "")</f>
        <v>2.4969381437242117E-4</v>
      </c>
      <c r="AL17" s="62" t="str">
        <f t="shared" si="18"/>
        <v/>
      </c>
      <c r="AM17" s="70">
        <f t="shared" si="19"/>
        <v>-2.49693814372421E-4</v>
      </c>
      <c r="AO17" s="97" t="str">
        <f t="shared" si="20"/>
        <v/>
      </c>
      <c r="AP17" s="62" t="str">
        <f t="shared" si="24"/>
        <v/>
      </c>
      <c r="AQ17" s="62" t="str">
        <f t="shared" si="25"/>
        <v/>
      </c>
      <c r="AR17" s="145" t="str">
        <f t="shared" si="26"/>
        <v/>
      </c>
    </row>
    <row r="18" spans="1:44" ht="15" customHeight="1" x14ac:dyDescent="0.2">
      <c r="A18" s="160" t="s">
        <v>230</v>
      </c>
      <c r="B18" s="161" t="s">
        <v>288</v>
      </c>
      <c r="C18" s="162">
        <v>169677</v>
      </c>
      <c r="D18" s="163"/>
      <c r="E18" s="164">
        <f t="shared" si="0"/>
        <v>4.4724814170488694</v>
      </c>
      <c r="F18" s="165">
        <f t="shared" si="21"/>
        <v>4</v>
      </c>
      <c r="G18" s="165">
        <f t="shared" si="1"/>
        <v>17925</v>
      </c>
      <c r="H18" s="165" t="str">
        <f>IF(C18&lt;&gt;"", IF(RANK(G18, G$5:G$62)+COUNTIF(G$18:G18, G18) -1&lt;=(H$65-F$63), RANK(G18, G$5:G$62)+COUNTIF(G$18:G18, G18) -1, ""), "")</f>
        <v/>
      </c>
      <c r="I18" s="166">
        <f t="shared" si="2"/>
        <v>4</v>
      </c>
      <c r="J18" s="167">
        <v>210139</v>
      </c>
      <c r="K18" s="163"/>
      <c r="L18" s="164">
        <f t="shared" si="3"/>
        <v>5.0783972546460765</v>
      </c>
      <c r="M18" s="165">
        <f t="shared" si="22"/>
        <v>5</v>
      </c>
      <c r="N18" s="165">
        <f t="shared" si="4"/>
        <v>3244</v>
      </c>
      <c r="O18" s="165" t="str">
        <f>IF(J18&lt;&gt;"", IF(RANK(N18, N$5:N$62)+COUNTIF(N$18:N18, N18) -1&lt;=(O$65-M$63), RANK(N18, N$5:N$62)+COUNTIF(N$18:N18, N18) -1, ""), "")</f>
        <v/>
      </c>
      <c r="P18" s="166">
        <f t="shared" si="5"/>
        <v>5</v>
      </c>
      <c r="Q18" s="167">
        <v>136016</v>
      </c>
      <c r="R18" s="163"/>
      <c r="S18" s="164">
        <f t="shared" si="6"/>
        <v>3.2510935296507877</v>
      </c>
      <c r="T18" s="165">
        <f t="shared" si="23"/>
        <v>3</v>
      </c>
      <c r="U18" s="165">
        <f t="shared" si="7"/>
        <v>10505</v>
      </c>
      <c r="V18" s="165" t="str">
        <f>IF(Q18&lt;&gt;"", IF(RANK(U18, U$5:U$62)+COUNTIF(U$18:U18, U18) -1&lt;=(V$65-T$63), RANK(U18, U$5:U$62)+COUNTIF(U$18:U18, U18) -1, ""), "")</f>
        <v/>
      </c>
      <c r="W18" s="166">
        <f t="shared" si="8"/>
        <v>3</v>
      </c>
      <c r="X18" s="168">
        <f t="shared" si="9"/>
        <v>12</v>
      </c>
      <c r="Y18" s="169">
        <f t="shared" si="10"/>
        <v>515832</v>
      </c>
      <c r="Z18" s="170"/>
      <c r="AA18" s="171">
        <f t="shared" si="11"/>
        <v>515832</v>
      </c>
      <c r="AB18" s="172" t="str">
        <f t="shared" si="12"/>
        <v/>
      </c>
      <c r="AC18" s="172"/>
      <c r="AD18" s="173">
        <f t="shared" si="13"/>
        <v>24.883357452966713</v>
      </c>
      <c r="AE18" s="172">
        <f t="shared" si="14"/>
        <v>24</v>
      </c>
      <c r="AF18" s="172">
        <f t="shared" si="15"/>
        <v>18312</v>
      </c>
      <c r="AG18" s="171">
        <f>IF(AA18&lt;&gt;"", IF(RANK(AF18, AF$5:AF$62)+COUNTIF(AF$18:AF18, AF18) -1&lt;=(B$68-AB$63-AE$63), RANK(AF18, AF$5:AF$62)+COUNTIF(AF$18:AF18, AF18) -1, ""), "")</f>
        <v>1</v>
      </c>
      <c r="AH18" s="171">
        <f t="shared" si="16"/>
        <v>25</v>
      </c>
      <c r="AI18" s="174">
        <f t="shared" si="17"/>
        <v>13</v>
      </c>
      <c r="AK18" s="175">
        <f>IF(Y18&lt;&gt; "", Y18/Y63, "")</f>
        <v>0.58280569979798524</v>
      </c>
      <c r="AL18" s="176">
        <f t="shared" si="18"/>
        <v>0.65789473684210531</v>
      </c>
      <c r="AM18" s="177">
        <f t="shared" si="19"/>
        <v>7.5089037044119955E-2</v>
      </c>
      <c r="AO18" s="178">
        <f t="shared" si="20"/>
        <v>515832</v>
      </c>
      <c r="AP18" s="176">
        <f t="shared" si="24"/>
        <v>0.63805532603371418</v>
      </c>
      <c r="AQ18" s="176">
        <f t="shared" si="25"/>
        <v>0.65789473684210531</v>
      </c>
      <c r="AR18" s="179">
        <f t="shared" si="26"/>
        <v>1.9839410808391134E-2</v>
      </c>
    </row>
    <row r="19" spans="1:44" ht="15" customHeight="1" x14ac:dyDescent="0.2">
      <c r="A19" s="47" t="s">
        <v>231</v>
      </c>
      <c r="B19" s="48" t="s">
        <v>289</v>
      </c>
      <c r="C19" s="141">
        <v>237</v>
      </c>
      <c r="D19" s="134"/>
      <c r="E19" s="42">
        <f t="shared" si="0"/>
        <v>6.2470346354578524E-3</v>
      </c>
      <c r="F19" s="43">
        <f t="shared" si="21"/>
        <v>0</v>
      </c>
      <c r="G19" s="43">
        <f t="shared" si="1"/>
        <v>237</v>
      </c>
      <c r="H19" s="43" t="str">
        <f>IF(C19&lt;&gt;"", IF(RANK(G19, G$5:G$62)+COUNTIF(G$19:G19, G19) -1&lt;=(H$65-F$63), RANK(G19, G$5:G$62)+COUNTIF(G$19:G19, G19) -1, ""), "")</f>
        <v/>
      </c>
      <c r="I19" s="138" t="str">
        <f t="shared" si="2"/>
        <v/>
      </c>
      <c r="J19" s="143">
        <v>272</v>
      </c>
      <c r="K19" s="134"/>
      <c r="L19" s="42">
        <f t="shared" si="3"/>
        <v>6.5733826337030857E-3</v>
      </c>
      <c r="M19" s="43">
        <f t="shared" si="22"/>
        <v>0</v>
      </c>
      <c r="N19" s="43">
        <f t="shared" si="4"/>
        <v>272</v>
      </c>
      <c r="O19" s="43" t="str">
        <f>IF(J19&lt;&gt;"", IF(RANK(N19, N$5:N$62)+COUNTIF(N$19:N19, N19) -1&lt;=(O$65-M$63), RANK(N19, N$5:N$62)+COUNTIF(N$19:N19, N19) -1, ""), "")</f>
        <v/>
      </c>
      <c r="P19" s="138" t="str">
        <f t="shared" si="5"/>
        <v/>
      </c>
      <c r="Q19" s="143">
        <v>182</v>
      </c>
      <c r="R19" s="134"/>
      <c r="S19" s="42">
        <f t="shared" si="6"/>
        <v>4.3502163157014126E-3</v>
      </c>
      <c r="T19" s="43">
        <f t="shared" si="23"/>
        <v>0</v>
      </c>
      <c r="U19" s="43">
        <f t="shared" si="7"/>
        <v>182</v>
      </c>
      <c r="V19" s="43" t="str">
        <f>IF(Q19&lt;&gt;"", IF(RANK(U19, U$5:U$62)+COUNTIF(U$19:U19, U19) -1&lt;=(V$65-T$63), RANK(U19, U$5:U$62)+COUNTIF(U$19:U19, U19) -1, ""), "")</f>
        <v/>
      </c>
      <c r="W19" s="138" t="str">
        <f t="shared" si="8"/>
        <v/>
      </c>
      <c r="X19" s="149" t="str">
        <f t="shared" si="9"/>
        <v/>
      </c>
      <c r="Y19" s="50">
        <f t="shared" si="10"/>
        <v>691</v>
      </c>
      <c r="Z19" s="51"/>
      <c r="AA19" s="84" t="str">
        <f t="shared" si="11"/>
        <v/>
      </c>
      <c r="AB19" s="86" t="str">
        <f t="shared" si="12"/>
        <v/>
      </c>
      <c r="AC19" s="86"/>
      <c r="AD19" s="83" t="str">
        <f t="shared" si="13"/>
        <v/>
      </c>
      <c r="AE19" s="86" t="str">
        <f t="shared" si="14"/>
        <v/>
      </c>
      <c r="AF19" s="86" t="str">
        <f t="shared" si="15"/>
        <v/>
      </c>
      <c r="AG19" s="84" t="str">
        <f>IF(AA19&lt;&gt;"", IF(RANK(AF19, AF$5:AF$62)+COUNTIF(AF$19:AF19, AF19) -1&lt;=(B$68-AB$63-AE$63), RANK(AF19, AF$5:AF$62)+COUNTIF(AF$19:AF19, AF19) -1, ""), "")</f>
        <v/>
      </c>
      <c r="AH19" s="93" t="str">
        <f t="shared" si="16"/>
        <v/>
      </c>
      <c r="AI19" s="103" t="str">
        <f t="shared" si="17"/>
        <v/>
      </c>
      <c r="AK19" s="144">
        <f>IF(Y19&lt;&gt; "", Y19/Y63, "")</f>
        <v>7.807168585128643E-4</v>
      </c>
      <c r="AL19" s="62" t="str">
        <f t="shared" si="18"/>
        <v/>
      </c>
      <c r="AM19" s="70">
        <f t="shared" si="19"/>
        <v>-7.8071685851286397E-4</v>
      </c>
      <c r="AO19" s="97" t="str">
        <f t="shared" si="20"/>
        <v/>
      </c>
      <c r="AP19" s="62" t="str">
        <f t="shared" si="24"/>
        <v/>
      </c>
      <c r="AQ19" s="62" t="str">
        <f t="shared" si="25"/>
        <v/>
      </c>
      <c r="AR19" s="145" t="str">
        <f t="shared" si="26"/>
        <v/>
      </c>
    </row>
    <row r="20" spans="1:44" ht="15" customHeight="1" x14ac:dyDescent="0.2">
      <c r="A20" s="47" t="s">
        <v>232</v>
      </c>
      <c r="B20" s="48" t="s">
        <v>290</v>
      </c>
      <c r="C20" s="49"/>
      <c r="D20" s="134"/>
      <c r="E20" s="42" t="str">
        <f t="shared" si="0"/>
        <v/>
      </c>
      <c r="F20" s="43" t="str">
        <f t="shared" si="21"/>
        <v/>
      </c>
      <c r="G20" s="43" t="str">
        <f t="shared" si="1"/>
        <v/>
      </c>
      <c r="H20" s="43" t="str">
        <f>IF(C20&lt;&gt;"", IF(RANK(G20, G$5:G$62)+COUNTIF(G$20:G20, G20) -1&lt;=(H$65-F$63), RANK(G20, G$5:G$62)+COUNTIF(G$20:G20, G20) -1, ""), "")</f>
        <v/>
      </c>
      <c r="I20" s="138" t="str">
        <f t="shared" si="2"/>
        <v/>
      </c>
      <c r="J20" s="142"/>
      <c r="K20" s="134"/>
      <c r="L20" s="42" t="str">
        <f t="shared" si="3"/>
        <v/>
      </c>
      <c r="M20" s="43" t="str">
        <f t="shared" si="22"/>
        <v/>
      </c>
      <c r="N20" s="43" t="str">
        <f t="shared" si="4"/>
        <v/>
      </c>
      <c r="O20" s="43" t="str">
        <f>IF(J20&lt;&gt;"", IF(RANK(N20, N$5:N$62)+COUNTIF(N$20:N20, N20) -1&lt;=(O$65-M$63), RANK(N20, N$5:N$62)+COUNTIF(N$20:N20, N20) -1, ""), "")</f>
        <v/>
      </c>
      <c r="P20" s="138" t="str">
        <f t="shared" si="5"/>
        <v/>
      </c>
      <c r="Q20" s="142"/>
      <c r="R20" s="134"/>
      <c r="S20" s="42" t="str">
        <f t="shared" si="6"/>
        <v/>
      </c>
      <c r="T20" s="43" t="str">
        <f t="shared" si="23"/>
        <v/>
      </c>
      <c r="U20" s="43" t="str">
        <f t="shared" si="7"/>
        <v/>
      </c>
      <c r="V20" s="43" t="str">
        <f>IF(Q20&lt;&gt;"", IF(RANK(U20, U$5:U$62)+COUNTIF(U$20:U20, U20) -1&lt;=(V$65-T$63), RANK(U20, U$5:U$62)+COUNTIF(U$20:U20, U20) -1, ""), "")</f>
        <v/>
      </c>
      <c r="W20" s="138" t="str">
        <f t="shared" si="8"/>
        <v/>
      </c>
      <c r="X20" s="149" t="str">
        <f t="shared" si="9"/>
        <v/>
      </c>
      <c r="Y20" s="50" t="str">
        <f t="shared" si="10"/>
        <v/>
      </c>
      <c r="Z20" s="51"/>
      <c r="AA20" s="84" t="str">
        <f t="shared" si="11"/>
        <v/>
      </c>
      <c r="AB20" s="86" t="str">
        <f t="shared" si="12"/>
        <v/>
      </c>
      <c r="AC20" s="86"/>
      <c r="AD20" s="83" t="str">
        <f t="shared" si="13"/>
        <v/>
      </c>
      <c r="AE20" s="86" t="str">
        <f t="shared" si="14"/>
        <v/>
      </c>
      <c r="AF20" s="86" t="str">
        <f t="shared" si="15"/>
        <v/>
      </c>
      <c r="AG20" s="84" t="str">
        <f>IF(AA20&lt;&gt;"", IF(RANK(AF20, AF$5:AF$62)+COUNTIF(AF$20:AF20, AF20) -1&lt;=(B$68-AB$63-AE$63), RANK(AF20, AF$5:AF$62)+COUNTIF(AF$20:AF20, AF20) -1, ""), "")</f>
        <v/>
      </c>
      <c r="AH20" s="93" t="str">
        <f t="shared" si="16"/>
        <v/>
      </c>
      <c r="AI20" s="103" t="str">
        <f t="shared" si="17"/>
        <v/>
      </c>
      <c r="AK20" s="144" t="str">
        <f>IF(Y20&lt;&gt; "", Y20/Y63, "")</f>
        <v/>
      </c>
      <c r="AL20" s="62" t="str">
        <f t="shared" si="18"/>
        <v/>
      </c>
      <c r="AM20" s="70" t="str">
        <f t="shared" si="19"/>
        <v/>
      </c>
      <c r="AO20" s="97" t="str">
        <f t="shared" si="20"/>
        <v/>
      </c>
      <c r="AP20" s="62" t="str">
        <f t="shared" si="24"/>
        <v/>
      </c>
      <c r="AQ20" s="62" t="str">
        <f t="shared" si="25"/>
        <v/>
      </c>
      <c r="AR20" s="145" t="str">
        <f t="shared" si="26"/>
        <v/>
      </c>
    </row>
    <row r="21" spans="1:44" ht="15" customHeight="1" x14ac:dyDescent="0.2">
      <c r="A21" s="47" t="s">
        <v>233</v>
      </c>
      <c r="B21" s="48" t="s">
        <v>291</v>
      </c>
      <c r="C21" s="141">
        <v>735</v>
      </c>
      <c r="D21" s="134"/>
      <c r="E21" s="42">
        <f t="shared" si="0"/>
        <v>1.9373715008698403E-2</v>
      </c>
      <c r="F21" s="43">
        <f t="shared" si="21"/>
        <v>0</v>
      </c>
      <c r="G21" s="43">
        <f t="shared" si="1"/>
        <v>735</v>
      </c>
      <c r="H21" s="43" t="str">
        <f>IF(C21&lt;&gt;"", IF(RANK(G21, G$5:G$62)+COUNTIF(G$21:G21, G21) -1&lt;=(H$65-F$63), RANK(G21, G$5:G$62)+COUNTIF(G$21:G21, G21) -1, ""), "")</f>
        <v/>
      </c>
      <c r="I21" s="138" t="str">
        <f t="shared" si="2"/>
        <v/>
      </c>
      <c r="J21" s="143">
        <v>473</v>
      </c>
      <c r="K21" s="134"/>
      <c r="L21" s="42">
        <f t="shared" si="3"/>
        <v>1.1430919065226322E-2</v>
      </c>
      <c r="M21" s="43">
        <f t="shared" si="22"/>
        <v>0</v>
      </c>
      <c r="N21" s="43">
        <f t="shared" si="4"/>
        <v>473</v>
      </c>
      <c r="O21" s="43" t="str">
        <f>IF(J21&lt;&gt;"", IF(RANK(N21, N$5:N$62)+COUNTIF(N$21:N21, N21) -1&lt;=(O$65-M$63), RANK(N21, N$5:N$62)+COUNTIF(N$21:N21, N21) -1, ""), "")</f>
        <v/>
      </c>
      <c r="P21" s="138" t="str">
        <f t="shared" si="5"/>
        <v/>
      </c>
      <c r="Q21" s="143">
        <v>158</v>
      </c>
      <c r="R21" s="134"/>
      <c r="S21" s="42">
        <f t="shared" si="6"/>
        <v>3.7765614169276E-3</v>
      </c>
      <c r="T21" s="43">
        <f t="shared" si="23"/>
        <v>0</v>
      </c>
      <c r="U21" s="43">
        <f t="shared" si="7"/>
        <v>158</v>
      </c>
      <c r="V21" s="43" t="str">
        <f>IF(Q21&lt;&gt;"", IF(RANK(U21, U$5:U$62)+COUNTIF(U$21:U21, U21) -1&lt;=(V$65-T$63), RANK(U21, U$5:U$62)+COUNTIF(U$21:U21, U21) -1, ""), "")</f>
        <v/>
      </c>
      <c r="W21" s="138" t="str">
        <f t="shared" si="8"/>
        <v/>
      </c>
      <c r="X21" s="149" t="str">
        <f t="shared" si="9"/>
        <v/>
      </c>
      <c r="Y21" s="50">
        <f t="shared" si="10"/>
        <v>1366</v>
      </c>
      <c r="Z21" s="51"/>
      <c r="AA21" s="84" t="str">
        <f t="shared" si="11"/>
        <v/>
      </c>
      <c r="AB21" s="86" t="str">
        <f t="shared" si="12"/>
        <v/>
      </c>
      <c r="AC21" s="86"/>
      <c r="AD21" s="83" t="str">
        <f t="shared" si="13"/>
        <v/>
      </c>
      <c r="AE21" s="86" t="str">
        <f t="shared" si="14"/>
        <v/>
      </c>
      <c r="AF21" s="86" t="str">
        <f t="shared" si="15"/>
        <v/>
      </c>
      <c r="AG21" s="84" t="str">
        <f>IF(AA21&lt;&gt;"", IF(RANK(AF21, AF$5:AF$62)+COUNTIF(AF$21:AF21, AF21) -1&lt;=(B$68-AB$63-AE$63), RANK(AF21, AF$5:AF$62)+COUNTIF(AF$21:AF21, AF21) -1, ""), "")</f>
        <v/>
      </c>
      <c r="AH21" s="93" t="str">
        <f t="shared" si="16"/>
        <v/>
      </c>
      <c r="AI21" s="103" t="str">
        <f t="shared" si="17"/>
        <v/>
      </c>
      <c r="AK21" s="144">
        <f>IF(Y21&lt;&gt; "", Y21/Y63, "")</f>
        <v>1.5433563367996709E-3</v>
      </c>
      <c r="AL21" s="62" t="str">
        <f t="shared" si="18"/>
        <v/>
      </c>
      <c r="AM21" s="70">
        <f t="shared" si="19"/>
        <v>-1.54335633679967E-3</v>
      </c>
      <c r="AO21" s="97" t="str">
        <f t="shared" si="20"/>
        <v/>
      </c>
      <c r="AP21" s="62" t="str">
        <f t="shared" si="24"/>
        <v/>
      </c>
      <c r="AQ21" s="62" t="str">
        <f t="shared" si="25"/>
        <v/>
      </c>
      <c r="AR21" s="145" t="str">
        <f t="shared" si="26"/>
        <v/>
      </c>
    </row>
    <row r="22" spans="1:44" ht="15" customHeight="1" x14ac:dyDescent="0.2">
      <c r="A22" s="47" t="s">
        <v>234</v>
      </c>
      <c r="B22" s="48" t="s">
        <v>292</v>
      </c>
      <c r="C22" s="141">
        <v>437</v>
      </c>
      <c r="D22" s="134"/>
      <c r="E22" s="42">
        <f t="shared" si="0"/>
        <v>1.1518793821498233E-2</v>
      </c>
      <c r="F22" s="43">
        <f t="shared" si="21"/>
        <v>0</v>
      </c>
      <c r="G22" s="43">
        <f t="shared" si="1"/>
        <v>437</v>
      </c>
      <c r="H22" s="43" t="str">
        <f>IF(C22&lt;&gt;"", IF(RANK(G22, G$5:G$62)+COUNTIF(G$22:G22, G22) -1&lt;=(H$65-F$63), RANK(G22, G$5:G$62)+COUNTIF(G$22:G22, G22) -1, ""), "")</f>
        <v/>
      </c>
      <c r="I22" s="138" t="str">
        <f t="shared" si="2"/>
        <v/>
      </c>
      <c r="J22" s="143">
        <v>232</v>
      </c>
      <c r="K22" s="134"/>
      <c r="L22" s="42">
        <f t="shared" si="3"/>
        <v>5.6067087169820442E-3</v>
      </c>
      <c r="M22" s="43">
        <f t="shared" si="22"/>
        <v>0</v>
      </c>
      <c r="N22" s="43">
        <f t="shared" si="4"/>
        <v>232</v>
      </c>
      <c r="O22" s="43" t="str">
        <f>IF(J22&lt;&gt;"", IF(RANK(N22, N$5:N$62)+COUNTIF(N$22:N22, N22) -1&lt;=(O$65-M$63), RANK(N22, N$5:N$62)+COUNTIF(N$22:N22, N22) -1, ""), "")</f>
        <v/>
      </c>
      <c r="P22" s="138" t="str">
        <f t="shared" si="5"/>
        <v/>
      </c>
      <c r="Q22" s="143">
        <v>75</v>
      </c>
      <c r="R22" s="134"/>
      <c r="S22" s="42">
        <f t="shared" si="6"/>
        <v>1.7926715586681645E-3</v>
      </c>
      <c r="T22" s="43">
        <f t="shared" si="23"/>
        <v>0</v>
      </c>
      <c r="U22" s="43">
        <f t="shared" si="7"/>
        <v>75</v>
      </c>
      <c r="V22" s="43" t="str">
        <f>IF(Q22&lt;&gt;"", IF(RANK(U22, U$5:U$62)+COUNTIF(U$22:U22, U22) -1&lt;=(V$65-T$63), RANK(U22, U$5:U$62)+COUNTIF(U$22:U22, U22) -1, ""), "")</f>
        <v/>
      </c>
      <c r="W22" s="138" t="str">
        <f t="shared" si="8"/>
        <v/>
      </c>
      <c r="X22" s="149" t="str">
        <f t="shared" si="9"/>
        <v/>
      </c>
      <c r="Y22" s="50">
        <f t="shared" si="10"/>
        <v>744</v>
      </c>
      <c r="Z22" s="51"/>
      <c r="AA22" s="84" t="str">
        <f t="shared" si="11"/>
        <v/>
      </c>
      <c r="AB22" s="86" t="str">
        <f t="shared" si="12"/>
        <v/>
      </c>
      <c r="AC22" s="86"/>
      <c r="AD22" s="83" t="str">
        <f t="shared" si="13"/>
        <v/>
      </c>
      <c r="AE22" s="86" t="str">
        <f t="shared" si="14"/>
        <v/>
      </c>
      <c r="AF22" s="86" t="str">
        <f t="shared" si="15"/>
        <v/>
      </c>
      <c r="AG22" s="84" t="str">
        <f>IF(AA22&lt;&gt;"", IF(RANK(AF22, AF$5:AF$62)+COUNTIF(AF$22:AF22, AF22) -1&lt;=(B$68-AB$63-AE$63), RANK(AF22, AF$5:AF$62)+COUNTIF(AF$22:AF22, AF22) -1, ""), "")</f>
        <v/>
      </c>
      <c r="AH22" s="93" t="str">
        <f t="shared" si="16"/>
        <v/>
      </c>
      <c r="AI22" s="103" t="str">
        <f t="shared" si="17"/>
        <v/>
      </c>
      <c r="AK22" s="144">
        <f>IF(Y22&lt;&gt; "", Y22/Y63, "")</f>
        <v>8.4059818051168027E-4</v>
      </c>
      <c r="AL22" s="62" t="str">
        <f t="shared" si="18"/>
        <v/>
      </c>
      <c r="AM22" s="70">
        <f t="shared" si="19"/>
        <v>-8.4059818051167995E-4</v>
      </c>
      <c r="AO22" s="97" t="str">
        <f t="shared" si="20"/>
        <v/>
      </c>
      <c r="AP22" s="62" t="str">
        <f t="shared" si="24"/>
        <v/>
      </c>
      <c r="AQ22" s="62" t="str">
        <f t="shared" si="25"/>
        <v/>
      </c>
      <c r="AR22" s="145" t="str">
        <f t="shared" si="26"/>
        <v/>
      </c>
    </row>
    <row r="23" spans="1:44" ht="15" customHeight="1" x14ac:dyDescent="0.2">
      <c r="A23" s="47" t="s">
        <v>235</v>
      </c>
      <c r="B23" s="48" t="s">
        <v>293</v>
      </c>
      <c r="C23" s="49"/>
      <c r="D23" s="134"/>
      <c r="E23" s="42" t="str">
        <f t="shared" si="0"/>
        <v/>
      </c>
      <c r="F23" s="43" t="str">
        <f t="shared" si="21"/>
        <v/>
      </c>
      <c r="G23" s="43" t="str">
        <f t="shared" si="1"/>
        <v/>
      </c>
      <c r="H23" s="43" t="str">
        <f>IF(C23&lt;&gt;"", IF(RANK(G23, G$5:G$62)+COUNTIF(G$23:G23, G23) -1&lt;=(H$65-F$63), RANK(G23, G$5:G$62)+COUNTIF(G$23:G23, G23) -1, ""), "")</f>
        <v/>
      </c>
      <c r="I23" s="138" t="str">
        <f t="shared" si="2"/>
        <v/>
      </c>
      <c r="J23" s="142"/>
      <c r="K23" s="134"/>
      <c r="L23" s="42" t="str">
        <f t="shared" si="3"/>
        <v/>
      </c>
      <c r="M23" s="43" t="str">
        <f t="shared" si="22"/>
        <v/>
      </c>
      <c r="N23" s="43" t="str">
        <f t="shared" si="4"/>
        <v/>
      </c>
      <c r="O23" s="43" t="str">
        <f>IF(J23&lt;&gt;"", IF(RANK(N23, N$5:N$62)+COUNTIF(N$23:N23, N23) -1&lt;=(O$65-M$63), RANK(N23, N$5:N$62)+COUNTIF(N$23:N23, N23) -1, ""), "")</f>
        <v/>
      </c>
      <c r="P23" s="138" t="str">
        <f t="shared" si="5"/>
        <v/>
      </c>
      <c r="Q23" s="142"/>
      <c r="R23" s="134"/>
      <c r="S23" s="42" t="str">
        <f t="shared" si="6"/>
        <v/>
      </c>
      <c r="T23" s="43" t="str">
        <f t="shared" si="23"/>
        <v/>
      </c>
      <c r="U23" s="43" t="str">
        <f t="shared" si="7"/>
        <v/>
      </c>
      <c r="V23" s="43" t="str">
        <f>IF(Q23&lt;&gt;"", IF(RANK(U23, U$5:U$62)+COUNTIF(U$23:U23, U23) -1&lt;=(V$65-T$63), RANK(U23, U$5:U$62)+COUNTIF(U$23:U23, U23) -1, ""), "")</f>
        <v/>
      </c>
      <c r="W23" s="138" t="str">
        <f t="shared" si="8"/>
        <v/>
      </c>
      <c r="X23" s="149" t="str">
        <f t="shared" si="9"/>
        <v/>
      </c>
      <c r="Y23" s="50" t="str">
        <f t="shared" si="10"/>
        <v/>
      </c>
      <c r="Z23" s="51"/>
      <c r="AA23" s="84" t="str">
        <f t="shared" si="11"/>
        <v/>
      </c>
      <c r="AB23" s="86" t="str">
        <f t="shared" si="12"/>
        <v/>
      </c>
      <c r="AC23" s="86"/>
      <c r="AD23" s="83" t="str">
        <f t="shared" si="13"/>
        <v/>
      </c>
      <c r="AE23" s="86" t="str">
        <f t="shared" si="14"/>
        <v/>
      </c>
      <c r="AF23" s="86" t="str">
        <f t="shared" si="15"/>
        <v/>
      </c>
      <c r="AG23" s="84" t="str">
        <f>IF(AA23&lt;&gt;"", IF(RANK(AF23, AF$5:AF$62)+COUNTIF(AF$23:AF23, AF23) -1&lt;=(B$68-AB$63-AE$63), RANK(AF23, AF$5:AF$62)+COUNTIF(AF$23:AF23, AF23) -1, ""), "")</f>
        <v/>
      </c>
      <c r="AH23" s="93" t="str">
        <f t="shared" si="16"/>
        <v/>
      </c>
      <c r="AI23" s="103" t="str">
        <f t="shared" si="17"/>
        <v/>
      </c>
      <c r="AK23" s="144" t="str">
        <f>IF(Y23&lt;&gt; "", Y23/Y63, "")</f>
        <v/>
      </c>
      <c r="AL23" s="62" t="str">
        <f t="shared" si="18"/>
        <v/>
      </c>
      <c r="AM23" s="70" t="str">
        <f t="shared" si="19"/>
        <v/>
      </c>
      <c r="AO23" s="97" t="str">
        <f t="shared" si="20"/>
        <v/>
      </c>
      <c r="AP23" s="62" t="str">
        <f t="shared" si="24"/>
        <v/>
      </c>
      <c r="AQ23" s="62" t="str">
        <f t="shared" si="25"/>
        <v/>
      </c>
      <c r="AR23" s="145" t="str">
        <f t="shared" si="26"/>
        <v/>
      </c>
    </row>
    <row r="24" spans="1:44" ht="15" customHeight="1" x14ac:dyDescent="0.2">
      <c r="A24" s="47" t="s">
        <v>236</v>
      </c>
      <c r="B24" s="48" t="s">
        <v>294</v>
      </c>
      <c r="C24" s="141">
        <v>201</v>
      </c>
      <c r="D24" s="134"/>
      <c r="E24" s="42">
        <f t="shared" si="0"/>
        <v>5.2981179819705836E-3</v>
      </c>
      <c r="F24" s="43">
        <f t="shared" si="21"/>
        <v>0</v>
      </c>
      <c r="G24" s="43">
        <f t="shared" si="1"/>
        <v>201</v>
      </c>
      <c r="H24" s="43" t="str">
        <f>IF(C24&lt;&gt;"", IF(RANK(G24, G$5:G$62)+COUNTIF(G$24:G24, G24) -1&lt;=(H$65-F$63), RANK(G24, G$5:G$62)+COUNTIF(G$24:G24, G24) -1, ""), "")</f>
        <v/>
      </c>
      <c r="I24" s="138" t="str">
        <f t="shared" si="2"/>
        <v/>
      </c>
      <c r="J24" s="143">
        <v>230</v>
      </c>
      <c r="K24" s="134"/>
      <c r="L24" s="42">
        <f t="shared" si="3"/>
        <v>5.558375021145992E-3</v>
      </c>
      <c r="M24" s="43">
        <f t="shared" si="22"/>
        <v>0</v>
      </c>
      <c r="N24" s="43">
        <f t="shared" si="4"/>
        <v>230</v>
      </c>
      <c r="O24" s="43" t="str">
        <f>IF(J24&lt;&gt;"", IF(RANK(N24, N$5:N$62)+COUNTIF(N$24:N24, N24) -1&lt;=(O$65-M$63), RANK(N24, N$5:N$62)+COUNTIF(N$24:N24, N24) -1, ""), "")</f>
        <v/>
      </c>
      <c r="P24" s="138" t="str">
        <f t="shared" si="5"/>
        <v/>
      </c>
      <c r="Q24" s="143">
        <v>221</v>
      </c>
      <c r="R24" s="134"/>
      <c r="S24" s="42">
        <f t="shared" si="6"/>
        <v>5.2824055262088582E-3</v>
      </c>
      <c r="T24" s="43">
        <f t="shared" si="23"/>
        <v>0</v>
      </c>
      <c r="U24" s="43">
        <f t="shared" si="7"/>
        <v>221</v>
      </c>
      <c r="V24" s="43" t="str">
        <f>IF(Q24&lt;&gt;"", IF(RANK(U24, U$5:U$62)+COUNTIF(U$24:U24, U24) -1&lt;=(V$65-T$63), RANK(U24, U$5:U$62)+COUNTIF(U$24:U24, U24) -1, ""), "")</f>
        <v/>
      </c>
      <c r="W24" s="138" t="str">
        <f t="shared" si="8"/>
        <v/>
      </c>
      <c r="X24" s="149" t="str">
        <f t="shared" si="9"/>
        <v/>
      </c>
      <c r="Y24" s="50">
        <f t="shared" si="10"/>
        <v>652</v>
      </c>
      <c r="Z24" s="51"/>
      <c r="AA24" s="84" t="str">
        <f t="shared" si="11"/>
        <v/>
      </c>
      <c r="AB24" s="86" t="str">
        <f t="shared" si="12"/>
        <v/>
      </c>
      <c r="AC24" s="86"/>
      <c r="AD24" s="83" t="str">
        <f t="shared" si="13"/>
        <v/>
      </c>
      <c r="AE24" s="86" t="str">
        <f t="shared" si="14"/>
        <v/>
      </c>
      <c r="AF24" s="86" t="str">
        <f t="shared" si="15"/>
        <v/>
      </c>
      <c r="AG24" s="84" t="str">
        <f>IF(AA24&lt;&gt;"", IF(RANK(AF24, AF$5:AF$62)+COUNTIF(AF$24:AF24, AF24) -1&lt;=(B$68-AB$63-AE$63), RANK(AF24, AF$5:AF$62)+COUNTIF(AF$24:AF24, AF24) -1, ""), "")</f>
        <v/>
      </c>
      <c r="AH24" s="93" t="str">
        <f t="shared" si="16"/>
        <v/>
      </c>
      <c r="AI24" s="103" t="str">
        <f t="shared" si="17"/>
        <v/>
      </c>
      <c r="AK24" s="144">
        <f>IF(Y24&lt;&gt; "", Y24/Y63, "")</f>
        <v>7.3665324421184886E-4</v>
      </c>
      <c r="AL24" s="62" t="str">
        <f t="shared" si="18"/>
        <v/>
      </c>
      <c r="AM24" s="70">
        <f t="shared" si="19"/>
        <v>-7.3665324421184897E-4</v>
      </c>
      <c r="AO24" s="97" t="str">
        <f t="shared" si="20"/>
        <v/>
      </c>
      <c r="AP24" s="62" t="str">
        <f t="shared" si="24"/>
        <v/>
      </c>
      <c r="AQ24" s="62" t="str">
        <f t="shared" si="25"/>
        <v/>
      </c>
      <c r="AR24" s="145" t="str">
        <f t="shared" si="26"/>
        <v/>
      </c>
    </row>
    <row r="25" spans="1:44" ht="15" customHeight="1" x14ac:dyDescent="0.2">
      <c r="A25" s="47" t="s">
        <v>237</v>
      </c>
      <c r="B25" s="48" t="s">
        <v>295</v>
      </c>
      <c r="C25" s="49"/>
      <c r="D25" s="134"/>
      <c r="E25" s="42" t="str">
        <f t="shared" si="0"/>
        <v/>
      </c>
      <c r="F25" s="43" t="str">
        <f t="shared" si="21"/>
        <v/>
      </c>
      <c r="G25" s="43" t="str">
        <f t="shared" si="1"/>
        <v/>
      </c>
      <c r="H25" s="43" t="str">
        <f>IF(C25&lt;&gt;"", IF(RANK(G25, G$5:G$62)+COUNTIF(G$25:G25, G25) -1&lt;=(H$65-F$63), RANK(G25, G$5:G$62)+COUNTIF(G$25:G25, G25) -1, ""), "")</f>
        <v/>
      </c>
      <c r="I25" s="138" t="str">
        <f t="shared" si="2"/>
        <v/>
      </c>
      <c r="J25" s="142"/>
      <c r="K25" s="134"/>
      <c r="L25" s="42" t="str">
        <f t="shared" si="3"/>
        <v/>
      </c>
      <c r="M25" s="43" t="str">
        <f t="shared" si="22"/>
        <v/>
      </c>
      <c r="N25" s="43" t="str">
        <f t="shared" si="4"/>
        <v/>
      </c>
      <c r="O25" s="43" t="str">
        <f>IF(J25&lt;&gt;"", IF(RANK(N25, N$5:N$62)+COUNTIF(N$25:N25, N25) -1&lt;=(O$65-M$63), RANK(N25, N$5:N$62)+COUNTIF(N$25:N25, N25) -1, ""), "")</f>
        <v/>
      </c>
      <c r="P25" s="138" t="str">
        <f t="shared" si="5"/>
        <v/>
      </c>
      <c r="Q25" s="142"/>
      <c r="R25" s="134"/>
      <c r="S25" s="42" t="str">
        <f t="shared" si="6"/>
        <v/>
      </c>
      <c r="T25" s="43" t="str">
        <f t="shared" si="23"/>
        <v/>
      </c>
      <c r="U25" s="43" t="str">
        <f t="shared" si="7"/>
        <v/>
      </c>
      <c r="V25" s="43" t="str">
        <f>IF(Q25&lt;&gt;"", IF(RANK(U25, U$5:U$62)+COUNTIF(U$25:U25, U25) -1&lt;=(V$65-T$63), RANK(U25, U$5:U$62)+COUNTIF(U$25:U25, U25) -1, ""), "")</f>
        <v/>
      </c>
      <c r="W25" s="138" t="str">
        <f t="shared" si="8"/>
        <v/>
      </c>
      <c r="X25" s="149" t="str">
        <f t="shared" si="9"/>
        <v/>
      </c>
      <c r="Y25" s="50" t="str">
        <f t="shared" si="10"/>
        <v/>
      </c>
      <c r="Z25" s="51"/>
      <c r="AA25" s="84" t="str">
        <f t="shared" si="11"/>
        <v/>
      </c>
      <c r="AB25" s="86" t="str">
        <f t="shared" si="12"/>
        <v/>
      </c>
      <c r="AC25" s="86"/>
      <c r="AD25" s="83" t="str">
        <f t="shared" si="13"/>
        <v/>
      </c>
      <c r="AE25" s="86" t="str">
        <f t="shared" si="14"/>
        <v/>
      </c>
      <c r="AF25" s="86" t="str">
        <f t="shared" si="15"/>
        <v/>
      </c>
      <c r="AG25" s="84" t="str">
        <f>IF(AA25&lt;&gt;"", IF(RANK(AF25, AF$5:AF$62)+COUNTIF(AF$25:AF25, AF25) -1&lt;=(B$68-AB$63-AE$63), RANK(AF25, AF$5:AF$62)+COUNTIF(AF$25:AF25, AF25) -1, ""), "")</f>
        <v/>
      </c>
      <c r="AH25" s="93" t="str">
        <f t="shared" si="16"/>
        <v/>
      </c>
      <c r="AI25" s="103" t="str">
        <f t="shared" si="17"/>
        <v/>
      </c>
      <c r="AK25" s="144" t="str">
        <f>IF(Y25&lt;&gt; "", Y25/Y63, "")</f>
        <v/>
      </c>
      <c r="AL25" s="62" t="str">
        <f t="shared" si="18"/>
        <v/>
      </c>
      <c r="AM25" s="70" t="str">
        <f t="shared" si="19"/>
        <v/>
      </c>
      <c r="AO25" s="97" t="str">
        <f t="shared" si="20"/>
        <v/>
      </c>
      <c r="AP25" s="62" t="str">
        <f t="shared" si="24"/>
        <v/>
      </c>
      <c r="AQ25" s="62" t="str">
        <f t="shared" si="25"/>
        <v/>
      </c>
      <c r="AR25" s="145" t="str">
        <f t="shared" si="26"/>
        <v/>
      </c>
    </row>
    <row r="26" spans="1:44" ht="15" customHeight="1" x14ac:dyDescent="0.2">
      <c r="A26" s="47" t="s">
        <v>238</v>
      </c>
      <c r="B26" s="48" t="s">
        <v>296</v>
      </c>
      <c r="C26" s="141">
        <v>388</v>
      </c>
      <c r="D26" s="134"/>
      <c r="E26" s="42">
        <f t="shared" si="0"/>
        <v>1.022721282091834E-2</v>
      </c>
      <c r="F26" s="43">
        <f t="shared" si="21"/>
        <v>0</v>
      </c>
      <c r="G26" s="43">
        <f t="shared" si="1"/>
        <v>388</v>
      </c>
      <c r="H26" s="43" t="str">
        <f>IF(C26&lt;&gt;"", IF(RANK(G26, G$5:G$62)+COUNTIF(G$26:G26, G26) -1&lt;=(H$65-F$63), RANK(G26, G$5:G$62)+COUNTIF(G$26:G26, G26) -1, ""), "")</f>
        <v/>
      </c>
      <c r="I26" s="138" t="str">
        <f t="shared" si="2"/>
        <v/>
      </c>
      <c r="J26" s="143">
        <v>528</v>
      </c>
      <c r="K26" s="134"/>
      <c r="L26" s="42">
        <f t="shared" si="3"/>
        <v>1.2760095700717755E-2</v>
      </c>
      <c r="M26" s="43">
        <f t="shared" si="22"/>
        <v>0</v>
      </c>
      <c r="N26" s="43">
        <f t="shared" si="4"/>
        <v>528</v>
      </c>
      <c r="O26" s="43" t="str">
        <f>IF(J26&lt;&gt;"", IF(RANK(N26, N$5:N$62)+COUNTIF(N$26:N26, N26) -1&lt;=(O$65-M$63), RANK(N26, N$5:N$62)+COUNTIF(N$26:N26, N26) -1, ""), "")</f>
        <v/>
      </c>
      <c r="P26" s="138" t="str">
        <f t="shared" si="5"/>
        <v/>
      </c>
      <c r="Q26" s="143">
        <v>393</v>
      </c>
      <c r="R26" s="134"/>
      <c r="S26" s="42">
        <f t="shared" si="6"/>
        <v>9.3935989674211826E-3</v>
      </c>
      <c r="T26" s="43">
        <f t="shared" si="23"/>
        <v>0</v>
      </c>
      <c r="U26" s="43">
        <f t="shared" si="7"/>
        <v>393</v>
      </c>
      <c r="V26" s="43" t="str">
        <f>IF(Q26&lt;&gt;"", IF(RANK(U26, U$5:U$62)+COUNTIF(U$26:U26, U26) -1&lt;=(V$65-T$63), RANK(U26, U$5:U$62)+COUNTIF(U$26:U26, U26) -1, ""), "")</f>
        <v/>
      </c>
      <c r="W26" s="138" t="str">
        <f t="shared" si="8"/>
        <v/>
      </c>
      <c r="X26" s="149" t="str">
        <f t="shared" si="9"/>
        <v/>
      </c>
      <c r="Y26" s="50">
        <f t="shared" si="10"/>
        <v>1309</v>
      </c>
      <c r="Z26" s="51"/>
      <c r="AA26" s="84" t="str">
        <f t="shared" si="11"/>
        <v/>
      </c>
      <c r="AB26" s="86" t="str">
        <f t="shared" si="12"/>
        <v/>
      </c>
      <c r="AC26" s="86"/>
      <c r="AD26" s="83" t="str">
        <f t="shared" si="13"/>
        <v/>
      </c>
      <c r="AE26" s="86" t="str">
        <f t="shared" si="14"/>
        <v/>
      </c>
      <c r="AF26" s="86" t="str">
        <f t="shared" si="15"/>
        <v/>
      </c>
      <c r="AG26" s="84" t="str">
        <f>IF(AA26&lt;&gt;"", IF(RANK(AF26, AF$5:AF$62)+COUNTIF(AF$26:AF26, AF26) -1&lt;=(B$68-AB$63-AE$63), RANK(AF26, AF$5:AF$62)+COUNTIF(AF$26:AF26, AF26) -1, ""), "")</f>
        <v/>
      </c>
      <c r="AH26" s="93" t="str">
        <f t="shared" si="16"/>
        <v/>
      </c>
      <c r="AI26" s="103" t="str">
        <f t="shared" si="17"/>
        <v/>
      </c>
      <c r="AK26" s="144">
        <f>IF(Y26&lt;&gt; "", Y26/Y63, "")</f>
        <v>1.4789556697443406E-3</v>
      </c>
      <c r="AL26" s="62" t="str">
        <f t="shared" si="18"/>
        <v/>
      </c>
      <c r="AM26" s="70">
        <f t="shared" si="19"/>
        <v>-1.47895566974434E-3</v>
      </c>
      <c r="AO26" s="97" t="str">
        <f t="shared" si="20"/>
        <v/>
      </c>
      <c r="AP26" s="62" t="str">
        <f t="shared" si="24"/>
        <v/>
      </c>
      <c r="AQ26" s="62" t="str">
        <f t="shared" si="25"/>
        <v/>
      </c>
      <c r="AR26" s="145" t="str">
        <f t="shared" si="26"/>
        <v/>
      </c>
    </row>
    <row r="27" spans="1:44" ht="15" customHeight="1" x14ac:dyDescent="0.2">
      <c r="A27" s="47" t="s">
        <v>239</v>
      </c>
      <c r="B27" s="48" t="s">
        <v>297</v>
      </c>
      <c r="C27" s="141">
        <v>1414</v>
      </c>
      <c r="D27" s="134"/>
      <c r="E27" s="42">
        <f t="shared" si="0"/>
        <v>3.7271337445305495E-2</v>
      </c>
      <c r="F27" s="43">
        <f t="shared" si="21"/>
        <v>0</v>
      </c>
      <c r="G27" s="43">
        <f t="shared" si="1"/>
        <v>1414</v>
      </c>
      <c r="H27" s="43" t="str">
        <f>IF(C27&lt;&gt;"", IF(RANK(G27, G$5:G$62)+COUNTIF(G$27:G27, G27) -1&lt;=(H$65-F$63), RANK(G27, G$5:G$62)+COUNTIF(G$27:G27, G27) -1, ""), "")</f>
        <v/>
      </c>
      <c r="I27" s="138" t="str">
        <f t="shared" si="2"/>
        <v/>
      </c>
      <c r="J27" s="143">
        <v>1564</v>
      </c>
      <c r="K27" s="134"/>
      <c r="L27" s="42">
        <f t="shared" si="3"/>
        <v>3.7796950143792744E-2</v>
      </c>
      <c r="M27" s="43">
        <f t="shared" si="22"/>
        <v>0</v>
      </c>
      <c r="N27" s="43">
        <f t="shared" si="4"/>
        <v>1564</v>
      </c>
      <c r="O27" s="43" t="str">
        <f>IF(J27&lt;&gt;"", IF(RANK(N27, N$5:N$62)+COUNTIF(N$27:N27, N27) -1&lt;=(O$65-M$63), RANK(N27, N$5:N$62)+COUNTIF(N$27:N27, N27) -1, ""), "")</f>
        <v/>
      </c>
      <c r="P27" s="138" t="str">
        <f t="shared" si="5"/>
        <v/>
      </c>
      <c r="Q27" s="143">
        <v>850</v>
      </c>
      <c r="R27" s="134"/>
      <c r="S27" s="42">
        <f t="shared" si="6"/>
        <v>2.031694433157253E-2</v>
      </c>
      <c r="T27" s="43">
        <f t="shared" si="23"/>
        <v>0</v>
      </c>
      <c r="U27" s="43">
        <f t="shared" si="7"/>
        <v>850</v>
      </c>
      <c r="V27" s="43" t="str">
        <f>IF(Q27&lt;&gt;"", IF(RANK(U27, U$5:U$62)+COUNTIF(U$27:U27, U27) -1&lt;=(V$65-T$63), RANK(U27, U$5:U$62)+COUNTIF(U$27:U27, U27) -1, ""), "")</f>
        <v/>
      </c>
      <c r="W27" s="138" t="str">
        <f t="shared" si="8"/>
        <v/>
      </c>
      <c r="X27" s="149" t="str">
        <f t="shared" si="9"/>
        <v/>
      </c>
      <c r="Y27" s="50">
        <f t="shared" si="10"/>
        <v>3828</v>
      </c>
      <c r="Z27" s="51"/>
      <c r="AA27" s="84" t="str">
        <f t="shared" si="11"/>
        <v/>
      </c>
      <c r="AB27" s="86" t="str">
        <f t="shared" si="12"/>
        <v/>
      </c>
      <c r="AC27" s="86"/>
      <c r="AD27" s="83" t="str">
        <f t="shared" si="13"/>
        <v/>
      </c>
      <c r="AE27" s="86" t="str">
        <f t="shared" si="14"/>
        <v/>
      </c>
      <c r="AF27" s="86" t="str">
        <f t="shared" si="15"/>
        <v/>
      </c>
      <c r="AG27" s="84" t="str">
        <f>IF(AA27&lt;&gt;"", IF(RANK(AF27, AF$5:AF$62)+COUNTIF(AF$27:AF27, AF27) -1&lt;=(B$68-AB$63-AE$63), RANK(AF27, AF$5:AF$62)+COUNTIF(AF$27:AF27, AF27) -1, ""), "")</f>
        <v/>
      </c>
      <c r="AH27" s="93" t="str">
        <f t="shared" si="16"/>
        <v/>
      </c>
      <c r="AI27" s="103" t="str">
        <f t="shared" si="17"/>
        <v/>
      </c>
      <c r="AK27" s="144">
        <f>IF(Y27&lt;&gt; "", Y27/Y63, "")</f>
        <v>4.3250132190842906E-3</v>
      </c>
      <c r="AL27" s="62" t="str">
        <f t="shared" si="18"/>
        <v/>
      </c>
      <c r="AM27" s="70">
        <f t="shared" si="19"/>
        <v>-4.3250132190842897E-3</v>
      </c>
      <c r="AO27" s="97" t="str">
        <f t="shared" si="20"/>
        <v/>
      </c>
      <c r="AP27" s="62" t="str">
        <f t="shared" si="24"/>
        <v/>
      </c>
      <c r="AQ27" s="62" t="str">
        <f t="shared" si="25"/>
        <v/>
      </c>
      <c r="AR27" s="145" t="str">
        <f t="shared" si="26"/>
        <v/>
      </c>
    </row>
    <row r="28" spans="1:44" ht="15" customHeight="1" x14ac:dyDescent="0.2">
      <c r="A28" s="47" t="s">
        <v>240</v>
      </c>
      <c r="B28" s="48" t="s">
        <v>298</v>
      </c>
      <c r="C28" s="141">
        <v>81</v>
      </c>
      <c r="D28" s="134"/>
      <c r="E28" s="42">
        <f t="shared" si="0"/>
        <v>2.1350624703463544E-3</v>
      </c>
      <c r="F28" s="43">
        <f t="shared" si="21"/>
        <v>0</v>
      </c>
      <c r="G28" s="43">
        <f t="shared" si="1"/>
        <v>81</v>
      </c>
      <c r="H28" s="43" t="str">
        <f>IF(C28&lt;&gt;"", IF(RANK(G28, G$5:G$62)+COUNTIF(G$28:G28, G28) -1&lt;=(H$65-F$63), RANK(G28, G$5:G$62)+COUNTIF(G$28:G28, G28) -1, ""), "")</f>
        <v/>
      </c>
      <c r="I28" s="138" t="str">
        <f t="shared" si="2"/>
        <v/>
      </c>
      <c r="J28" s="143">
        <v>86</v>
      </c>
      <c r="K28" s="134"/>
      <c r="L28" s="42">
        <f t="shared" si="3"/>
        <v>2.0783489209502404E-3</v>
      </c>
      <c r="M28" s="43">
        <f t="shared" si="22"/>
        <v>0</v>
      </c>
      <c r="N28" s="43">
        <f t="shared" si="4"/>
        <v>86</v>
      </c>
      <c r="O28" s="43" t="str">
        <f>IF(J28&lt;&gt;"", IF(RANK(N28, N$5:N$62)+COUNTIF(N$28:N28, N28) -1&lt;=(O$65-M$63), RANK(N28, N$5:N$62)+COUNTIF(N$28:N28, N28) -1, ""), "")</f>
        <v/>
      </c>
      <c r="P28" s="138" t="str">
        <f t="shared" si="5"/>
        <v/>
      </c>
      <c r="Q28" s="143">
        <v>81</v>
      </c>
      <c r="R28" s="134"/>
      <c r="S28" s="42">
        <f t="shared" si="6"/>
        <v>1.9360852833616177E-3</v>
      </c>
      <c r="T28" s="43">
        <f t="shared" si="23"/>
        <v>0</v>
      </c>
      <c r="U28" s="43">
        <f t="shared" si="7"/>
        <v>81</v>
      </c>
      <c r="V28" s="43" t="str">
        <f>IF(Q28&lt;&gt;"", IF(RANK(U28, U$5:U$62)+COUNTIF(U$28:U28, U28) -1&lt;=(V$65-T$63), RANK(U28, U$5:U$62)+COUNTIF(U$28:U28, U28) -1, ""), "")</f>
        <v/>
      </c>
      <c r="W28" s="138" t="str">
        <f t="shared" si="8"/>
        <v/>
      </c>
      <c r="X28" s="149" t="str">
        <f t="shared" si="9"/>
        <v/>
      </c>
      <c r="Y28" s="50">
        <f t="shared" si="10"/>
        <v>248</v>
      </c>
      <c r="Z28" s="51"/>
      <c r="AA28" s="84" t="str">
        <f t="shared" si="11"/>
        <v/>
      </c>
      <c r="AB28" s="86" t="str">
        <f t="shared" si="12"/>
        <v/>
      </c>
      <c r="AC28" s="86"/>
      <c r="AD28" s="83" t="str">
        <f t="shared" si="13"/>
        <v/>
      </c>
      <c r="AE28" s="86" t="str">
        <f t="shared" si="14"/>
        <v/>
      </c>
      <c r="AF28" s="86" t="str">
        <f t="shared" si="15"/>
        <v/>
      </c>
      <c r="AG28" s="84" t="str">
        <f>IF(AA28&lt;&gt;"", IF(RANK(AF28, AF$5:AF$62)+COUNTIF(AF$28:AF28, AF28) -1&lt;=(B$68-AB$63-AE$63), RANK(AF28, AF$5:AF$62)+COUNTIF(AF$28:AF28, AF28) -1, ""), "")</f>
        <v/>
      </c>
      <c r="AH28" s="93" t="str">
        <f t="shared" si="16"/>
        <v/>
      </c>
      <c r="AI28" s="103" t="str">
        <f t="shared" si="17"/>
        <v/>
      </c>
      <c r="AK28" s="144">
        <f>IF(Y28&lt;&gt; "", Y28/Y63, "")</f>
        <v>2.8019939350389344E-4</v>
      </c>
      <c r="AL28" s="62" t="str">
        <f t="shared" si="18"/>
        <v/>
      </c>
      <c r="AM28" s="70">
        <f t="shared" si="19"/>
        <v>-2.8019939350389301E-4</v>
      </c>
      <c r="AO28" s="97" t="str">
        <f t="shared" si="20"/>
        <v/>
      </c>
      <c r="AP28" s="62" t="str">
        <f t="shared" si="24"/>
        <v/>
      </c>
      <c r="AQ28" s="62" t="str">
        <f t="shared" si="25"/>
        <v/>
      </c>
      <c r="AR28" s="145" t="str">
        <f t="shared" si="26"/>
        <v/>
      </c>
    </row>
    <row r="29" spans="1:44" ht="15" customHeight="1" x14ac:dyDescent="0.2">
      <c r="A29" s="47" t="s">
        <v>241</v>
      </c>
      <c r="B29" s="48" t="s">
        <v>299</v>
      </c>
      <c r="C29" s="141">
        <v>414</v>
      </c>
      <c r="D29" s="134"/>
      <c r="E29" s="42">
        <f t="shared" si="0"/>
        <v>1.091254151510359E-2</v>
      </c>
      <c r="F29" s="43">
        <f t="shared" si="21"/>
        <v>0</v>
      </c>
      <c r="G29" s="43">
        <f t="shared" si="1"/>
        <v>414</v>
      </c>
      <c r="H29" s="43" t="str">
        <f>IF(C29&lt;&gt;"", IF(RANK(G29, G$5:G$62)+COUNTIF(G$29:G29, G29) -1&lt;=(H$65-F$63), RANK(G29, G$5:G$62)+COUNTIF(G$29:G29, G29) -1, ""), "")</f>
        <v/>
      </c>
      <c r="I29" s="138" t="str">
        <f t="shared" si="2"/>
        <v/>
      </c>
      <c r="J29" s="143">
        <v>494</v>
      </c>
      <c r="K29" s="134"/>
      <c r="L29" s="42">
        <f t="shared" si="3"/>
        <v>1.1938422871504869E-2</v>
      </c>
      <c r="M29" s="43">
        <f t="shared" si="22"/>
        <v>0</v>
      </c>
      <c r="N29" s="43">
        <f t="shared" si="4"/>
        <v>494</v>
      </c>
      <c r="O29" s="43" t="str">
        <f>IF(J29&lt;&gt;"", IF(RANK(N29, N$5:N$62)+COUNTIF(N$29:N29, N29) -1&lt;=(O$65-M$63), RANK(N29, N$5:N$62)+COUNTIF(N$29:N29, N29) -1, ""), "")</f>
        <v/>
      </c>
      <c r="P29" s="138" t="str">
        <f t="shared" si="5"/>
        <v/>
      </c>
      <c r="Q29" s="143">
        <v>359</v>
      </c>
      <c r="R29" s="134"/>
      <c r="S29" s="42">
        <f t="shared" si="6"/>
        <v>8.5809211941582815E-3</v>
      </c>
      <c r="T29" s="43">
        <f t="shared" si="23"/>
        <v>0</v>
      </c>
      <c r="U29" s="43">
        <f t="shared" si="7"/>
        <v>359</v>
      </c>
      <c r="V29" s="43" t="str">
        <f>IF(Q29&lt;&gt;"", IF(RANK(U29, U$5:U$62)+COUNTIF(U$29:U29, U29) -1&lt;=(V$65-T$63), RANK(U29, U$5:U$62)+COUNTIF(U$29:U29, U29) -1, ""), "")</f>
        <v/>
      </c>
      <c r="W29" s="138" t="str">
        <f t="shared" si="8"/>
        <v/>
      </c>
      <c r="X29" s="149" t="str">
        <f t="shared" si="9"/>
        <v/>
      </c>
      <c r="Y29" s="50">
        <f t="shared" si="10"/>
        <v>1267</v>
      </c>
      <c r="Z29" s="51"/>
      <c r="AA29" s="84" t="str">
        <f t="shared" si="11"/>
        <v/>
      </c>
      <c r="AB29" s="86" t="str">
        <f t="shared" si="12"/>
        <v/>
      </c>
      <c r="AC29" s="86"/>
      <c r="AD29" s="83" t="str">
        <f t="shared" si="13"/>
        <v/>
      </c>
      <c r="AE29" s="86" t="str">
        <f t="shared" si="14"/>
        <v/>
      </c>
      <c r="AF29" s="86" t="str">
        <f t="shared" si="15"/>
        <v/>
      </c>
      <c r="AG29" s="84" t="str">
        <f>IF(AA29&lt;&gt;"", IF(RANK(AF29, AF$5:AF$62)+COUNTIF(AF$29:AF29, AF29) -1&lt;=(B$68-AB$63-AE$63), RANK(AF29, AF$5:AF$62)+COUNTIF(AF$29:AF29, AF29) -1, ""), "")</f>
        <v/>
      </c>
      <c r="AH29" s="93" t="str">
        <f t="shared" si="16"/>
        <v/>
      </c>
      <c r="AI29" s="103" t="str">
        <f t="shared" si="17"/>
        <v/>
      </c>
      <c r="AK29" s="144">
        <f>IF(Y29&lt;&gt; "", Y29/Y63, "")</f>
        <v>1.4315025466509394E-3</v>
      </c>
      <c r="AL29" s="62" t="str">
        <f t="shared" si="18"/>
        <v/>
      </c>
      <c r="AM29" s="70">
        <f t="shared" si="19"/>
        <v>-1.4315025466509401E-3</v>
      </c>
      <c r="AO29" s="97" t="str">
        <f t="shared" si="20"/>
        <v/>
      </c>
      <c r="AP29" s="62" t="str">
        <f t="shared" si="24"/>
        <v/>
      </c>
      <c r="AQ29" s="62" t="str">
        <f t="shared" si="25"/>
        <v/>
      </c>
      <c r="AR29" s="145" t="str">
        <f t="shared" si="26"/>
        <v/>
      </c>
    </row>
    <row r="30" spans="1:44" ht="15" customHeight="1" x14ac:dyDescent="0.2">
      <c r="A30" s="47" t="s">
        <v>242</v>
      </c>
      <c r="B30" s="48" t="s">
        <v>300</v>
      </c>
      <c r="C30" s="49"/>
      <c r="D30" s="134"/>
      <c r="E30" s="42" t="str">
        <f t="shared" si="0"/>
        <v/>
      </c>
      <c r="F30" s="43" t="str">
        <f t="shared" si="21"/>
        <v/>
      </c>
      <c r="G30" s="43" t="str">
        <f t="shared" si="1"/>
        <v/>
      </c>
      <c r="H30" s="43" t="str">
        <f>IF(C30&lt;&gt;"", IF(RANK(G30, G$5:G$62)+COUNTIF(G$30:G30, G30) -1&lt;=(H$65-F$63), RANK(G30, G$5:G$62)+COUNTIF(G$30:G30, G30) -1, ""), "")</f>
        <v/>
      </c>
      <c r="I30" s="138" t="str">
        <f t="shared" si="2"/>
        <v/>
      </c>
      <c r="J30" s="142"/>
      <c r="K30" s="134"/>
      <c r="L30" s="42" t="str">
        <f t="shared" si="3"/>
        <v/>
      </c>
      <c r="M30" s="43" t="str">
        <f t="shared" si="22"/>
        <v/>
      </c>
      <c r="N30" s="43" t="str">
        <f t="shared" si="4"/>
        <v/>
      </c>
      <c r="O30" s="43" t="str">
        <f>IF(J30&lt;&gt;"", IF(RANK(N30, N$5:N$62)+COUNTIF(N$30:N30, N30) -1&lt;=(O$65-M$63), RANK(N30, N$5:N$62)+COUNTIF(N$30:N30, N30) -1, ""), "")</f>
        <v/>
      </c>
      <c r="P30" s="138" t="str">
        <f t="shared" si="5"/>
        <v/>
      </c>
      <c r="Q30" s="142"/>
      <c r="R30" s="134"/>
      <c r="S30" s="42" t="str">
        <f t="shared" si="6"/>
        <v/>
      </c>
      <c r="T30" s="43" t="str">
        <f t="shared" si="23"/>
        <v/>
      </c>
      <c r="U30" s="43" t="str">
        <f t="shared" si="7"/>
        <v/>
      </c>
      <c r="V30" s="43" t="str">
        <f>IF(Q30&lt;&gt;"", IF(RANK(U30, U$5:U$62)+COUNTIF(U$30:U30, U30) -1&lt;=(V$65-T$63), RANK(U30, U$5:U$62)+COUNTIF(U$30:U30, U30) -1, ""), "")</f>
        <v/>
      </c>
      <c r="W30" s="138" t="str">
        <f t="shared" si="8"/>
        <v/>
      </c>
      <c r="X30" s="149" t="str">
        <f t="shared" si="9"/>
        <v/>
      </c>
      <c r="Y30" s="50" t="str">
        <f t="shared" si="10"/>
        <v/>
      </c>
      <c r="Z30" s="51"/>
      <c r="AA30" s="84" t="str">
        <f t="shared" si="11"/>
        <v/>
      </c>
      <c r="AB30" s="86" t="str">
        <f t="shared" si="12"/>
        <v/>
      </c>
      <c r="AC30" s="86"/>
      <c r="AD30" s="83" t="str">
        <f t="shared" si="13"/>
        <v/>
      </c>
      <c r="AE30" s="86" t="str">
        <f t="shared" si="14"/>
        <v/>
      </c>
      <c r="AF30" s="86" t="str">
        <f t="shared" si="15"/>
        <v/>
      </c>
      <c r="AG30" s="84" t="str">
        <f>IF(AA30&lt;&gt;"", IF(RANK(AF30, AF$5:AF$62)+COUNTIF(AF$30:AF30, AF30) -1&lt;=(B$68-AB$63-AE$63), RANK(AF30, AF$5:AF$62)+COUNTIF(AF$30:AF30, AF30) -1, ""), "")</f>
        <v/>
      </c>
      <c r="AH30" s="93" t="str">
        <f t="shared" si="16"/>
        <v/>
      </c>
      <c r="AI30" s="103" t="str">
        <f t="shared" si="17"/>
        <v/>
      </c>
      <c r="AK30" s="144" t="str">
        <f>IF(Y30&lt;&gt; "", Y30/Y63, "")</f>
        <v/>
      </c>
      <c r="AL30" s="62" t="str">
        <f t="shared" si="18"/>
        <v/>
      </c>
      <c r="AM30" s="70" t="str">
        <f t="shared" si="19"/>
        <v/>
      </c>
      <c r="AO30" s="97" t="str">
        <f t="shared" si="20"/>
        <v/>
      </c>
      <c r="AP30" s="62" t="str">
        <f t="shared" si="24"/>
        <v/>
      </c>
      <c r="AQ30" s="62" t="str">
        <f t="shared" si="25"/>
        <v/>
      </c>
      <c r="AR30" s="145" t="str">
        <f t="shared" si="26"/>
        <v/>
      </c>
    </row>
    <row r="31" spans="1:44" ht="15" customHeight="1" x14ac:dyDescent="0.2">
      <c r="A31" s="160" t="s">
        <v>243</v>
      </c>
      <c r="B31" s="161" t="s">
        <v>301</v>
      </c>
      <c r="C31" s="162">
        <v>42312</v>
      </c>
      <c r="D31" s="163"/>
      <c r="E31" s="164">
        <f t="shared" si="0"/>
        <v>1.1152933733987032</v>
      </c>
      <c r="F31" s="165">
        <f t="shared" si="21"/>
        <v>1</v>
      </c>
      <c r="G31" s="165">
        <f t="shared" si="1"/>
        <v>4374</v>
      </c>
      <c r="H31" s="165" t="str">
        <f>IF(C31&lt;&gt;"", IF(RANK(G31, G$5:G$62)+COUNTIF(G$31:G31, G31) -1&lt;=(H$65-F$63), RANK(G31, G$5:G$62)+COUNTIF(G$31:G31, G31) -1, ""), "")</f>
        <v/>
      </c>
      <c r="I31" s="166">
        <f t="shared" si="2"/>
        <v>1</v>
      </c>
      <c r="J31" s="167">
        <v>58755</v>
      </c>
      <c r="K31" s="163"/>
      <c r="L31" s="164">
        <f t="shared" si="3"/>
        <v>1.4199231494236206</v>
      </c>
      <c r="M31" s="165">
        <f t="shared" si="22"/>
        <v>1</v>
      </c>
      <c r="N31" s="165">
        <f t="shared" si="4"/>
        <v>17376</v>
      </c>
      <c r="O31" s="165">
        <f>IF(J31&lt;&gt;"", IF(RANK(N31, N$5:N$62)+COUNTIF(N$31:N31, N31) -1&lt;=(O$65-M$63), RANK(N31, N$5:N$62)+COUNTIF(N$31:N31, N31) -1, ""), "")</f>
        <v>1</v>
      </c>
      <c r="P31" s="166">
        <f t="shared" si="5"/>
        <v>2</v>
      </c>
      <c r="Q31" s="167">
        <v>13562</v>
      </c>
      <c r="R31" s="163"/>
      <c r="S31" s="164">
        <f t="shared" si="6"/>
        <v>0.32416282238210198</v>
      </c>
      <c r="T31" s="165">
        <f t="shared" si="23"/>
        <v>0</v>
      </c>
      <c r="U31" s="165">
        <f t="shared" si="7"/>
        <v>13562</v>
      </c>
      <c r="V31" s="165" t="str">
        <f>IF(Q31&lt;&gt;"", IF(RANK(U31, U$5:U$62)+COUNTIF(U$31:U31, U31) -1&lt;=(V$65-T$63), RANK(U31, U$5:U$62)+COUNTIF(U$31:U31, U31) -1, ""), "")</f>
        <v/>
      </c>
      <c r="W31" s="166" t="str">
        <f t="shared" si="8"/>
        <v/>
      </c>
      <c r="X31" s="168">
        <f t="shared" si="9"/>
        <v>3</v>
      </c>
      <c r="Y31" s="169">
        <f t="shared" si="10"/>
        <v>114629</v>
      </c>
      <c r="Z31" s="170"/>
      <c r="AA31" s="171">
        <f t="shared" si="11"/>
        <v>114629</v>
      </c>
      <c r="AB31" s="172" t="str">
        <f t="shared" si="12"/>
        <v/>
      </c>
      <c r="AC31" s="172"/>
      <c r="AD31" s="173">
        <f t="shared" si="13"/>
        <v>5.5296189097925712</v>
      </c>
      <c r="AE31" s="172">
        <f t="shared" si="14"/>
        <v>5</v>
      </c>
      <c r="AF31" s="172">
        <f t="shared" si="15"/>
        <v>10979</v>
      </c>
      <c r="AG31" s="171" t="str">
        <f>IF(AA31&lt;&gt;"", IF(RANK(AF31, AF$5:AF$62)+COUNTIF(AF$31:AF31, AF31) -1&lt;=(B$68-AB$63-AE$63), RANK(AF31, AF$5:AF$62)+COUNTIF(AF$31:AF31, AF31) -1, ""), "")</f>
        <v/>
      </c>
      <c r="AH31" s="171">
        <f t="shared" si="16"/>
        <v>5</v>
      </c>
      <c r="AI31" s="174">
        <f t="shared" si="17"/>
        <v>2</v>
      </c>
      <c r="AK31" s="175">
        <f>IF(Y31&lt;&gt; "", Y31/Y63, "")</f>
        <v>0.12951200112079758</v>
      </c>
      <c r="AL31" s="176">
        <f t="shared" si="18"/>
        <v>0.13157894736842105</v>
      </c>
      <c r="AM31" s="177">
        <f t="shared" si="19"/>
        <v>2.0669462476229916E-3</v>
      </c>
      <c r="AO31" s="178">
        <f t="shared" si="20"/>
        <v>114629</v>
      </c>
      <c r="AP31" s="176">
        <f t="shared" si="24"/>
        <v>0.14178966013725131</v>
      </c>
      <c r="AQ31" s="176">
        <f t="shared" si="25"/>
        <v>0.13157894736842105</v>
      </c>
      <c r="AR31" s="179">
        <f t="shared" si="26"/>
        <v>-1.021071276883026E-2</v>
      </c>
    </row>
    <row r="32" spans="1:44" ht="15" customHeight="1" x14ac:dyDescent="0.2">
      <c r="A32" s="47" t="s">
        <v>244</v>
      </c>
      <c r="B32" s="48" t="s">
        <v>302</v>
      </c>
      <c r="C32" s="49"/>
      <c r="D32" s="134"/>
      <c r="E32" s="42" t="str">
        <f t="shared" si="0"/>
        <v/>
      </c>
      <c r="F32" s="43" t="str">
        <f t="shared" si="21"/>
        <v/>
      </c>
      <c r="G32" s="43" t="str">
        <f t="shared" si="1"/>
        <v/>
      </c>
      <c r="H32" s="43" t="str">
        <f>IF(C32&lt;&gt;"", IF(RANK(G32, G$5:G$62)+COUNTIF(G$32:G32, G32) -1&lt;=(H$65-F$63), RANK(G32, G$5:G$62)+COUNTIF(G$32:G32, G32) -1, ""), "")</f>
        <v/>
      </c>
      <c r="I32" s="138" t="str">
        <f t="shared" si="2"/>
        <v/>
      </c>
      <c r="J32" s="142"/>
      <c r="K32" s="134"/>
      <c r="L32" s="42" t="str">
        <f t="shared" si="3"/>
        <v/>
      </c>
      <c r="M32" s="43" t="str">
        <f t="shared" si="22"/>
        <v/>
      </c>
      <c r="N32" s="43" t="str">
        <f t="shared" si="4"/>
        <v/>
      </c>
      <c r="O32" s="43" t="str">
        <f>IF(J32&lt;&gt;"", IF(RANK(N32, N$5:N$62)+COUNTIF(N$32:N32, N32) -1&lt;=(O$65-M$63), RANK(N32, N$5:N$62)+COUNTIF(N$32:N32, N32) -1, ""), "")</f>
        <v/>
      </c>
      <c r="P32" s="138" t="str">
        <f t="shared" si="5"/>
        <v/>
      </c>
      <c r="Q32" s="142"/>
      <c r="R32" s="134"/>
      <c r="S32" s="42" t="str">
        <f t="shared" si="6"/>
        <v/>
      </c>
      <c r="T32" s="43" t="str">
        <f t="shared" si="23"/>
        <v/>
      </c>
      <c r="U32" s="43" t="str">
        <f t="shared" si="7"/>
        <v/>
      </c>
      <c r="V32" s="43" t="str">
        <f>IF(Q32&lt;&gt;"", IF(RANK(U32, U$5:U$62)+COUNTIF(U$32:U32, U32) -1&lt;=(V$65-T$63), RANK(U32, U$5:U$62)+COUNTIF(U$32:U32, U32) -1, ""), "")</f>
        <v/>
      </c>
      <c r="W32" s="138" t="str">
        <f t="shared" si="8"/>
        <v/>
      </c>
      <c r="X32" s="149" t="str">
        <f t="shared" si="9"/>
        <v/>
      </c>
      <c r="Y32" s="50" t="str">
        <f t="shared" si="10"/>
        <v/>
      </c>
      <c r="Z32" s="51"/>
      <c r="AA32" s="84" t="str">
        <f t="shared" si="11"/>
        <v/>
      </c>
      <c r="AB32" s="86" t="str">
        <f t="shared" si="12"/>
        <v/>
      </c>
      <c r="AC32" s="86"/>
      <c r="AD32" s="83" t="str">
        <f t="shared" si="13"/>
        <v/>
      </c>
      <c r="AE32" s="86" t="str">
        <f t="shared" si="14"/>
        <v/>
      </c>
      <c r="AF32" s="86" t="str">
        <f t="shared" si="15"/>
        <v/>
      </c>
      <c r="AG32" s="84" t="str">
        <f>IF(AA32&lt;&gt;"", IF(RANK(AF32, AF$5:AF$62)+COUNTIF(AF$32:AF32, AF32) -1&lt;=(B$68-AB$63-AE$63), RANK(AF32, AF$5:AF$62)+COUNTIF(AF$32:AF32, AF32) -1, ""), "")</f>
        <v/>
      </c>
      <c r="AH32" s="93" t="str">
        <f t="shared" si="16"/>
        <v/>
      </c>
      <c r="AI32" s="103" t="str">
        <f t="shared" si="17"/>
        <v/>
      </c>
      <c r="AK32" s="144" t="str">
        <f>IF(Y32&lt;&gt; "", Y32/Y63, "")</f>
        <v/>
      </c>
      <c r="AL32" s="62" t="str">
        <f t="shared" si="18"/>
        <v/>
      </c>
      <c r="AM32" s="70" t="str">
        <f t="shared" si="19"/>
        <v/>
      </c>
      <c r="AO32" s="97" t="str">
        <f t="shared" si="20"/>
        <v/>
      </c>
      <c r="AP32" s="62" t="str">
        <f t="shared" si="24"/>
        <v/>
      </c>
      <c r="AQ32" s="62" t="str">
        <f t="shared" si="25"/>
        <v/>
      </c>
      <c r="AR32" s="145" t="str">
        <f t="shared" si="26"/>
        <v/>
      </c>
    </row>
    <row r="33" spans="1:44" ht="15" customHeight="1" x14ac:dyDescent="0.2">
      <c r="A33" s="160" t="s">
        <v>245</v>
      </c>
      <c r="B33" s="161" t="s">
        <v>303</v>
      </c>
      <c r="C33" s="162">
        <v>56848</v>
      </c>
      <c r="D33" s="163"/>
      <c r="E33" s="164">
        <f t="shared" si="0"/>
        <v>1.4984448310401182</v>
      </c>
      <c r="F33" s="165">
        <f t="shared" si="21"/>
        <v>1</v>
      </c>
      <c r="G33" s="165">
        <f t="shared" si="1"/>
        <v>18910</v>
      </c>
      <c r="H33" s="165">
        <f>IF(C33&lt;&gt;"", IF(RANK(G33, G$5:G$62)+COUNTIF(G$33:G33, G33) -1&lt;=(H$65-F$63), RANK(G33, G$5:G$62)+COUNTIF(G$33:G33, G33) -1, ""), "")</f>
        <v>1</v>
      </c>
      <c r="I33" s="166">
        <f t="shared" si="2"/>
        <v>2</v>
      </c>
      <c r="J33" s="167">
        <v>57881</v>
      </c>
      <c r="K33" s="163"/>
      <c r="L33" s="164">
        <f t="shared" si="3"/>
        <v>1.398801324343266</v>
      </c>
      <c r="M33" s="165">
        <f t="shared" si="22"/>
        <v>1</v>
      </c>
      <c r="N33" s="165">
        <f t="shared" si="4"/>
        <v>16502</v>
      </c>
      <c r="O33" s="165" t="str">
        <f>IF(J33&lt;&gt;"", IF(RANK(N33, N$5:N$62)+COUNTIF(N$33:N33, N33) -1&lt;=(O$65-M$63), RANK(N33, N$5:N$62)+COUNTIF(N$33:N33, N33) -1, ""), "")</f>
        <v/>
      </c>
      <c r="P33" s="166">
        <f t="shared" si="5"/>
        <v>1</v>
      </c>
      <c r="Q33" s="167">
        <v>38767</v>
      </c>
      <c r="R33" s="163"/>
      <c r="S33" s="164">
        <f t="shared" si="6"/>
        <v>0.92661997753184977</v>
      </c>
      <c r="T33" s="165">
        <f t="shared" si="23"/>
        <v>0</v>
      </c>
      <c r="U33" s="165">
        <f t="shared" si="7"/>
        <v>38767</v>
      </c>
      <c r="V33" s="165">
        <f>IF(Q33&lt;&gt;"", IF(RANK(U33, U$5:U$62)+COUNTIF(U$33:U33, U33) -1&lt;=(V$65-T$63), RANK(U33, U$5:U$62)+COUNTIF(U$33:U33, U33) -1, ""), "")</f>
        <v>1</v>
      </c>
      <c r="W33" s="166">
        <f t="shared" si="8"/>
        <v>1</v>
      </c>
      <c r="X33" s="168">
        <f t="shared" si="9"/>
        <v>4</v>
      </c>
      <c r="Y33" s="169">
        <f t="shared" si="10"/>
        <v>153496</v>
      </c>
      <c r="Z33" s="170"/>
      <c r="AA33" s="171">
        <f t="shared" si="11"/>
        <v>153496</v>
      </c>
      <c r="AB33" s="172" t="str">
        <f t="shared" si="12"/>
        <v/>
      </c>
      <c r="AC33" s="172"/>
      <c r="AD33" s="173">
        <f t="shared" si="13"/>
        <v>7.4045344910757356</v>
      </c>
      <c r="AE33" s="172">
        <f t="shared" si="14"/>
        <v>7</v>
      </c>
      <c r="AF33" s="172">
        <f t="shared" si="15"/>
        <v>8386</v>
      </c>
      <c r="AG33" s="171" t="str">
        <f>IF(AA33&lt;&gt;"", IF(RANK(AF33, AF$5:AF$62)+COUNTIF(AF$33:AF33, AF33) -1&lt;=(B$68-AB$63-AE$63), RANK(AF33, AF$5:AF$62)+COUNTIF(AF$33:AF33, AF33) -1, ""), "")</f>
        <v/>
      </c>
      <c r="AH33" s="171">
        <f t="shared" si="16"/>
        <v>7</v>
      </c>
      <c r="AI33" s="174">
        <f t="shared" si="17"/>
        <v>3</v>
      </c>
      <c r="AK33" s="175">
        <f>IF(Y33&lt;&gt; "", Y33/Y63, "")</f>
        <v>0.17342534719868397</v>
      </c>
      <c r="AL33" s="176">
        <f t="shared" si="18"/>
        <v>0.18421052631578946</v>
      </c>
      <c r="AM33" s="177">
        <f t="shared" si="19"/>
        <v>1.0785179117104998E-2</v>
      </c>
      <c r="AO33" s="178">
        <f t="shared" si="20"/>
        <v>153496</v>
      </c>
      <c r="AP33" s="176">
        <f t="shared" si="24"/>
        <v>0.18986596474214665</v>
      </c>
      <c r="AQ33" s="176">
        <f t="shared" si="25"/>
        <v>0.18421052631578946</v>
      </c>
      <c r="AR33" s="179">
        <f t="shared" si="26"/>
        <v>-5.6554384263571844E-3</v>
      </c>
    </row>
    <row r="34" spans="1:44" ht="15" customHeight="1" x14ac:dyDescent="0.2">
      <c r="A34" s="47" t="s">
        <v>246</v>
      </c>
      <c r="B34" s="48" t="s">
        <v>304</v>
      </c>
      <c r="C34" s="141">
        <v>410</v>
      </c>
      <c r="D34" s="134"/>
      <c r="E34" s="42">
        <f t="shared" si="0"/>
        <v>1.0807106331382783E-2</v>
      </c>
      <c r="F34" s="43">
        <f t="shared" si="21"/>
        <v>0</v>
      </c>
      <c r="G34" s="43">
        <f t="shared" si="1"/>
        <v>410</v>
      </c>
      <c r="H34" s="43" t="str">
        <f>IF(C34&lt;&gt;"", IF(RANK(G34, G$5:G$62)+COUNTIF(G$34:G34, G34) -1&lt;=(H$65-F$63), RANK(G34, G$5:G$62)+COUNTIF(G$34:G34, G34) -1, ""), "")</f>
        <v/>
      </c>
      <c r="I34" s="138" t="str">
        <f t="shared" si="2"/>
        <v/>
      </c>
      <c r="J34" s="143">
        <v>575</v>
      </c>
      <c r="K34" s="134"/>
      <c r="L34" s="42">
        <f t="shared" si="3"/>
        <v>1.389593755286498E-2</v>
      </c>
      <c r="M34" s="43">
        <f t="shared" si="22"/>
        <v>0</v>
      </c>
      <c r="N34" s="43">
        <f t="shared" si="4"/>
        <v>575</v>
      </c>
      <c r="O34" s="43" t="str">
        <f>IF(J34&lt;&gt;"", IF(RANK(N34, N$5:N$62)+COUNTIF(N$34:N34, N34) -1&lt;=(O$65-M$63), RANK(N34, N$5:N$62)+COUNTIF(N$34:N34, N34) -1, ""), "")</f>
        <v/>
      </c>
      <c r="P34" s="138" t="str">
        <f t="shared" si="5"/>
        <v/>
      </c>
      <c r="Q34" s="143">
        <v>105</v>
      </c>
      <c r="R34" s="134"/>
      <c r="S34" s="42">
        <f t="shared" si="6"/>
        <v>2.5097401821354303E-3</v>
      </c>
      <c r="T34" s="43">
        <f t="shared" si="23"/>
        <v>0</v>
      </c>
      <c r="U34" s="43">
        <f t="shared" si="7"/>
        <v>105</v>
      </c>
      <c r="V34" s="43" t="str">
        <f>IF(Q34&lt;&gt;"", IF(RANK(U34, U$5:U$62)+COUNTIF(U$34:U34, U34) -1&lt;=(V$65-T$63), RANK(U34, U$5:U$62)+COUNTIF(U$34:U34, U34) -1, ""), "")</f>
        <v/>
      </c>
      <c r="W34" s="138" t="str">
        <f t="shared" si="8"/>
        <v/>
      </c>
      <c r="X34" s="149" t="str">
        <f t="shared" si="9"/>
        <v/>
      </c>
      <c r="Y34" s="50">
        <f t="shared" si="10"/>
        <v>1090</v>
      </c>
      <c r="Z34" s="51"/>
      <c r="AA34" s="84" t="str">
        <f t="shared" si="11"/>
        <v/>
      </c>
      <c r="AB34" s="86" t="str">
        <f t="shared" si="12"/>
        <v/>
      </c>
      <c r="AC34" s="86"/>
      <c r="AD34" s="83" t="str">
        <f t="shared" si="13"/>
        <v/>
      </c>
      <c r="AE34" s="86" t="str">
        <f t="shared" si="14"/>
        <v/>
      </c>
      <c r="AF34" s="86" t="str">
        <f t="shared" si="15"/>
        <v/>
      </c>
      <c r="AG34" s="84" t="str">
        <f>IF(AA34&lt;&gt;"", IF(RANK(AF34, AF$5:AF$62)+COUNTIF(AF$34:AF34, AF34) -1&lt;=(B$68-AB$63-AE$63), RANK(AF34, AF$5:AF$62)+COUNTIF(AF$34:AF34, AF34) -1, ""), "")</f>
        <v/>
      </c>
      <c r="AH34" s="93" t="str">
        <f t="shared" si="16"/>
        <v/>
      </c>
      <c r="AI34" s="103" t="str">
        <f t="shared" si="17"/>
        <v/>
      </c>
      <c r="AK34" s="144">
        <f>IF(Y34&lt;&gt; "", Y34/Y63, "")</f>
        <v>1.2315215279001767E-3</v>
      </c>
      <c r="AL34" s="62" t="str">
        <f t="shared" si="18"/>
        <v/>
      </c>
      <c r="AM34" s="70">
        <f t="shared" si="19"/>
        <v>-1.2315215279001799E-3</v>
      </c>
      <c r="AO34" s="97" t="str">
        <f t="shared" si="20"/>
        <v/>
      </c>
      <c r="AP34" s="62" t="str">
        <f t="shared" si="24"/>
        <v/>
      </c>
      <c r="AQ34" s="62" t="str">
        <f t="shared" si="25"/>
        <v/>
      </c>
      <c r="AR34" s="145" t="str">
        <f t="shared" si="26"/>
        <v/>
      </c>
    </row>
    <row r="35" spans="1:44" ht="15" customHeight="1" x14ac:dyDescent="0.2">
      <c r="A35" s="47" t="s">
        <v>247</v>
      </c>
      <c r="B35" s="48" t="s">
        <v>305</v>
      </c>
      <c r="C35" s="141">
        <v>724</v>
      </c>
      <c r="D35" s="134"/>
      <c r="E35" s="42">
        <f t="shared" si="0"/>
        <v>1.9083768253466183E-2</v>
      </c>
      <c r="F35" s="43">
        <f t="shared" si="21"/>
        <v>0</v>
      </c>
      <c r="G35" s="43">
        <f t="shared" si="1"/>
        <v>724</v>
      </c>
      <c r="H35" s="43" t="str">
        <f>IF(C35&lt;&gt;"", IF(RANK(G35, G$5:G$62)+COUNTIF(G$35:G35, G35) -1&lt;=(H$65-F$63), RANK(G35, G$5:G$62)+COUNTIF(G$35:G35, G35) -1, ""), "")</f>
        <v/>
      </c>
      <c r="I35" s="138" t="str">
        <f t="shared" si="2"/>
        <v/>
      </c>
      <c r="J35" s="143">
        <v>2729</v>
      </c>
      <c r="K35" s="134"/>
      <c r="L35" s="42">
        <f t="shared" si="3"/>
        <v>6.5951327968293089E-2</v>
      </c>
      <c r="M35" s="43">
        <f t="shared" si="22"/>
        <v>0</v>
      </c>
      <c r="N35" s="43">
        <f t="shared" si="4"/>
        <v>2729</v>
      </c>
      <c r="O35" s="43" t="str">
        <f>IF(J35&lt;&gt;"", IF(RANK(N35, N$5:N$62)+COUNTIF(N$35:N35, N35) -1&lt;=(O$65-M$63), RANK(N35, N$5:N$62)+COUNTIF(N$35:N35, N35) -1, ""), "")</f>
        <v/>
      </c>
      <c r="P35" s="138" t="str">
        <f t="shared" si="5"/>
        <v/>
      </c>
      <c r="Q35" s="143">
        <v>1891</v>
      </c>
      <c r="R35" s="134"/>
      <c r="S35" s="42">
        <f t="shared" si="6"/>
        <v>4.5199225565886653E-2</v>
      </c>
      <c r="T35" s="43">
        <f t="shared" si="23"/>
        <v>0</v>
      </c>
      <c r="U35" s="43">
        <f t="shared" si="7"/>
        <v>1891</v>
      </c>
      <c r="V35" s="43" t="str">
        <f>IF(Q35&lt;&gt;"", IF(RANK(U35, U$5:U$62)+COUNTIF(U$35:U35, U35) -1&lt;=(V$65-T$63), RANK(U35, U$5:U$62)+COUNTIF(U$35:U35, U35) -1, ""), "")</f>
        <v/>
      </c>
      <c r="W35" s="138" t="str">
        <f t="shared" si="8"/>
        <v/>
      </c>
      <c r="X35" s="149" t="str">
        <f t="shared" si="9"/>
        <v/>
      </c>
      <c r="Y35" s="50">
        <f t="shared" si="10"/>
        <v>5344</v>
      </c>
      <c r="Z35" s="51"/>
      <c r="AA35" s="84" t="str">
        <f t="shared" si="11"/>
        <v/>
      </c>
      <c r="AB35" s="86" t="str">
        <f t="shared" si="12"/>
        <v/>
      </c>
      <c r="AC35" s="86"/>
      <c r="AD35" s="83" t="str">
        <f t="shared" si="13"/>
        <v/>
      </c>
      <c r="AE35" s="86" t="str">
        <f t="shared" si="14"/>
        <v/>
      </c>
      <c r="AF35" s="86" t="str">
        <f t="shared" si="15"/>
        <v/>
      </c>
      <c r="AG35" s="84" t="str">
        <f>IF(AA35&lt;&gt;"", IF(RANK(AF35, AF$5:AF$62)+COUNTIF(AF$35:AF35, AF35) -1&lt;=(B$68-AB$63-AE$63), RANK(AF35, AF$5:AF$62)+COUNTIF(AF$35:AF35, AF35) -1, ""), "")</f>
        <v/>
      </c>
      <c r="AH35" s="93" t="str">
        <f t="shared" si="16"/>
        <v/>
      </c>
      <c r="AI35" s="103" t="str">
        <f t="shared" si="17"/>
        <v/>
      </c>
      <c r="AK35" s="144">
        <f>IF(Y35&lt;&gt; "", Y35/Y63, "")</f>
        <v>6.0378449955032516E-3</v>
      </c>
      <c r="AL35" s="62" t="str">
        <f t="shared" si="18"/>
        <v/>
      </c>
      <c r="AM35" s="70">
        <f t="shared" si="19"/>
        <v>-6.0378449955032498E-3</v>
      </c>
      <c r="AO35" s="97" t="str">
        <f t="shared" si="20"/>
        <v/>
      </c>
      <c r="AP35" s="62" t="str">
        <f t="shared" si="24"/>
        <v/>
      </c>
      <c r="AQ35" s="62" t="str">
        <f t="shared" si="25"/>
        <v/>
      </c>
      <c r="AR35" s="145" t="str">
        <f t="shared" si="26"/>
        <v/>
      </c>
    </row>
    <row r="36" spans="1:44" ht="15" customHeight="1" x14ac:dyDescent="0.2">
      <c r="A36" s="47" t="s">
        <v>248</v>
      </c>
      <c r="B36" s="48" t="s">
        <v>306</v>
      </c>
      <c r="C36" s="141">
        <v>38</v>
      </c>
      <c r="D36" s="134"/>
      <c r="E36" s="42">
        <f t="shared" si="0"/>
        <v>1.0016342453476725E-3</v>
      </c>
      <c r="F36" s="43">
        <f t="shared" si="21"/>
        <v>0</v>
      </c>
      <c r="G36" s="43">
        <f t="shared" si="1"/>
        <v>38</v>
      </c>
      <c r="H36" s="43" t="str">
        <f>IF(C36&lt;&gt;"", IF(RANK(G36, G$5:G$62)+COUNTIF(G$36:G36, G36) -1&lt;=(H$65-F$63), RANK(G36, G$5:G$62)+COUNTIF(G$36:G36, G36) -1, ""), "")</f>
        <v/>
      </c>
      <c r="I36" s="138" t="str">
        <f t="shared" si="2"/>
        <v/>
      </c>
      <c r="J36" s="143">
        <v>58</v>
      </c>
      <c r="K36" s="134"/>
      <c r="L36" s="42">
        <f t="shared" si="3"/>
        <v>1.4016771792455111E-3</v>
      </c>
      <c r="M36" s="43">
        <f t="shared" si="22"/>
        <v>0</v>
      </c>
      <c r="N36" s="43">
        <f t="shared" si="4"/>
        <v>58</v>
      </c>
      <c r="O36" s="43" t="str">
        <f>IF(J36&lt;&gt;"", IF(RANK(N36, N$5:N$62)+COUNTIF(N$36:N36, N36) -1&lt;=(O$65-M$63), RANK(N36, N$5:N$62)+COUNTIF(N$36:N36, N36) -1, ""), "")</f>
        <v/>
      </c>
      <c r="P36" s="138" t="str">
        <f t="shared" si="5"/>
        <v/>
      </c>
      <c r="Q36" s="143">
        <v>58</v>
      </c>
      <c r="R36" s="134"/>
      <c r="S36" s="42">
        <f t="shared" si="6"/>
        <v>1.3863326720367139E-3</v>
      </c>
      <c r="T36" s="43">
        <f t="shared" si="23"/>
        <v>0</v>
      </c>
      <c r="U36" s="43">
        <f t="shared" si="7"/>
        <v>58</v>
      </c>
      <c r="V36" s="43" t="str">
        <f>IF(Q36&lt;&gt;"", IF(RANK(U36, U$5:U$62)+COUNTIF(U$36:U36, U36) -1&lt;=(V$65-T$63), RANK(U36, U$5:U$62)+COUNTIF(U$36:U36, U36) -1, ""), "")</f>
        <v/>
      </c>
      <c r="W36" s="138" t="str">
        <f t="shared" si="8"/>
        <v/>
      </c>
      <c r="X36" s="149" t="str">
        <f t="shared" si="9"/>
        <v/>
      </c>
      <c r="Y36" s="50">
        <f t="shared" si="10"/>
        <v>154</v>
      </c>
      <c r="Z36" s="51"/>
      <c r="AA36" s="84" t="str">
        <f t="shared" si="11"/>
        <v/>
      </c>
      <c r="AB36" s="86" t="str">
        <f t="shared" si="12"/>
        <v/>
      </c>
      <c r="AC36" s="86"/>
      <c r="AD36" s="83" t="str">
        <f t="shared" si="13"/>
        <v/>
      </c>
      <c r="AE36" s="86" t="str">
        <f t="shared" si="14"/>
        <v/>
      </c>
      <c r="AF36" s="86" t="str">
        <f t="shared" si="15"/>
        <v/>
      </c>
      <c r="AG36" s="84" t="str">
        <f>IF(AA36&lt;&gt;"", IF(RANK(AF36, AF$5:AF$62)+COUNTIF(AF$36:AF36, AF36) -1&lt;=(B$68-AB$63-AE$63), RANK(AF36, AF$5:AF$62)+COUNTIF(AF$36:AF36, AF36) -1, ""), "")</f>
        <v/>
      </c>
      <c r="AH36" s="93" t="str">
        <f t="shared" si="16"/>
        <v/>
      </c>
      <c r="AI36" s="103" t="str">
        <f t="shared" si="17"/>
        <v/>
      </c>
      <c r="AK36" s="144">
        <f>IF(Y36&lt;&gt; "", Y36/Y63, "")</f>
        <v>1.7399478467580479E-4</v>
      </c>
      <c r="AL36" s="62" t="str">
        <f t="shared" si="18"/>
        <v/>
      </c>
      <c r="AM36" s="70">
        <f t="shared" si="19"/>
        <v>-1.7399478467580501E-4</v>
      </c>
      <c r="AO36" s="97" t="str">
        <f t="shared" si="20"/>
        <v/>
      </c>
      <c r="AP36" s="62" t="str">
        <f t="shared" si="24"/>
        <v/>
      </c>
      <c r="AQ36" s="62" t="str">
        <f t="shared" si="25"/>
        <v/>
      </c>
      <c r="AR36" s="145" t="str">
        <f t="shared" si="26"/>
        <v/>
      </c>
    </row>
    <row r="37" spans="1:44" ht="15" customHeight="1" x14ac:dyDescent="0.2">
      <c r="A37" s="47" t="s">
        <v>249</v>
      </c>
      <c r="B37" s="48" t="s">
        <v>307</v>
      </c>
      <c r="C37" s="141">
        <v>196</v>
      </c>
      <c r="D37" s="134"/>
      <c r="E37" s="42">
        <f t="shared" ref="E37:E62" si="27">IF(C37&lt;&gt;"", C37/D$63, "")</f>
        <v>5.1663240023195741E-3</v>
      </c>
      <c r="F37" s="43">
        <f t="shared" si="21"/>
        <v>0</v>
      </c>
      <c r="G37" s="43">
        <f t="shared" ref="G37:G62" si="28">IF(C37&lt;&gt;"", C37-F37*D$63, "")</f>
        <v>196</v>
      </c>
      <c r="H37" s="43" t="str">
        <f>IF(C37&lt;&gt;"", IF(RANK(G37, G$5:G$62)+COUNTIF(G$37:G37, G37) -1&lt;=(H$65-F$63), RANK(G37, G$5:G$62)+COUNTIF(G$37:G37, G37) -1, ""), "")</f>
        <v/>
      </c>
      <c r="I37" s="138" t="str">
        <f t="shared" ref="I37:I62" si="29">IF(IF(H37&lt;&gt;"", _xlfn.NUMBERVALUE(F37)+1, _xlfn.NUMBERVALUE(F37))&lt;&gt;0, IF(H37&lt;&gt;"", _xlfn.NUMBERVALUE(F37)+1, _xlfn.NUMBERVALUE(F37)), "")</f>
        <v/>
      </c>
      <c r="J37" s="143">
        <v>167</v>
      </c>
      <c r="K37" s="134"/>
      <c r="L37" s="42">
        <f t="shared" ref="L37:L62" si="30">IF(J37&lt;&gt;"", J37/K$63, "")</f>
        <v>4.0358636023103507E-3</v>
      </c>
      <c r="M37" s="43">
        <f t="shared" si="22"/>
        <v>0</v>
      </c>
      <c r="N37" s="43">
        <f t="shared" ref="N37:N62" si="31">IF(J37&lt;&gt;"", J37-M37*K$63, "")</f>
        <v>167</v>
      </c>
      <c r="O37" s="43" t="str">
        <f>IF(J37&lt;&gt;"", IF(RANK(N37, N$5:N$62)+COUNTIF(N$37:N37, N37) -1&lt;=(O$65-M$63), RANK(N37, N$5:N$62)+COUNTIF(N$37:N37, N37) -1, ""), "")</f>
        <v/>
      </c>
      <c r="P37" s="138" t="str">
        <f t="shared" ref="P37:P62" si="32">IF(IF(O37&lt;&gt;"", _xlfn.NUMBERVALUE(M37)+1, _xlfn.NUMBERVALUE(M37))&lt;&gt;0, IF(O37&lt;&gt;"", _xlfn.NUMBERVALUE(M37)+1, _xlfn.NUMBERVALUE(M37)), "")</f>
        <v/>
      </c>
      <c r="Q37" s="143">
        <v>103</v>
      </c>
      <c r="R37" s="134"/>
      <c r="S37" s="42">
        <f t="shared" ref="S37:S62" si="33">IF(Q37&lt;&gt;"", Q37/R$63, "")</f>
        <v>2.4619356072376128E-3</v>
      </c>
      <c r="T37" s="43">
        <f t="shared" si="23"/>
        <v>0</v>
      </c>
      <c r="U37" s="43">
        <f t="shared" ref="U37:U62" si="34">IF(Q37&lt;&gt;"", Q37-T37*R$63, "")</f>
        <v>103</v>
      </c>
      <c r="V37" s="43" t="str">
        <f>IF(Q37&lt;&gt;"", IF(RANK(U37, U$5:U$62)+COUNTIF(U$37:U37, U37) -1&lt;=(V$65-T$63), RANK(U37, U$5:U$62)+COUNTIF(U$37:U37, U37) -1, ""), "")</f>
        <v/>
      </c>
      <c r="W37" s="138" t="str">
        <f t="shared" ref="W37:W62" si="35">IF(IF(V37&lt;&gt;"", _xlfn.NUMBERVALUE(T37)+1, _xlfn.NUMBERVALUE(T37))&lt;&gt;0, IF(V37&lt;&gt;"", _xlfn.NUMBERVALUE(T37)+1, _xlfn.NUMBERVALUE(T37)), "")</f>
        <v/>
      </c>
      <c r="X37" s="149" t="str">
        <f t="shared" ref="X37:X62" si="36">IF(_xlfn.NUMBERVALUE(I37)+_xlfn.NUMBERVALUE(P37)+_xlfn.NUMBERVALUE(W37)&lt;&gt;0, _xlfn.NUMBERVALUE(I37)+_xlfn.NUMBERVALUE(P37)+_xlfn.NUMBERVALUE(W37), "")</f>
        <v/>
      </c>
      <c r="Y37" s="50">
        <f t="shared" ref="Y37:Y62" si="37">IF(_xlfn.NUMBERVALUE(C37)+_xlfn.NUMBERVALUE(J37)+_xlfn.NUMBERVALUE(Q37)&lt;&gt;0, _xlfn.NUMBERVALUE(C37)+_xlfn.NUMBERVALUE(J37)+_xlfn.NUMBERVALUE(Q37), "")</f>
        <v>466</v>
      </c>
      <c r="Z37" s="51"/>
      <c r="AA37" s="84" t="str">
        <f t="shared" ref="AA37:AA62" si="38">IF(Y37&gt;=Z$63, Y37, "")</f>
        <v/>
      </c>
      <c r="AB37" s="86" t="str">
        <f t="shared" ref="AB37:AB62" si="39">IF(AND(X37&lt;&gt; "", AA37= ""),X37, "")</f>
        <v/>
      </c>
      <c r="AC37" s="86"/>
      <c r="AD37" s="83" t="str">
        <f t="shared" ref="AD37:AD62" si="40">IF(AA37&lt;&gt;"", AA37/AC$63, "")</f>
        <v/>
      </c>
      <c r="AE37" s="86" t="str">
        <f t="shared" ref="AE37:AE62" si="41">IF(AD37&lt;&gt;"", _xlfn.FLOOR.MATH(AD37), "")</f>
        <v/>
      </c>
      <c r="AF37" s="86" t="str">
        <f t="shared" ref="AF37:AF62" si="42">IF(AA37&lt;&gt;"", AA37-AE37*AC$63, "")</f>
        <v/>
      </c>
      <c r="AG37" s="84" t="str">
        <f>IF(AA37&lt;&gt;"", IF(RANK(AF37, AF$5:AF$62)+COUNTIF(AF$37:AF37, AF37) -1&lt;=(B$68-AB$63-AE$63), RANK(AF37, AF$5:AF$62)+COUNTIF(AF$37:AF37, AF37) -1, ""), "")</f>
        <v/>
      </c>
      <c r="AH37" s="93" t="str">
        <f t="shared" ref="AH37:AH62" si="43">IF(_xlfn.NUMBERVALUE(IF(AG37&lt;&gt; "", AE37+1, AE37)) + _xlfn.NUMBERVALUE(AB37)&lt;&gt;0, _xlfn.NUMBERVALUE(IF(AG37&lt;&gt; "", AE37+1, AE37)) + _xlfn.NUMBERVALUE(AB37), "")</f>
        <v/>
      </c>
      <c r="AI37" s="103" t="str">
        <f t="shared" ref="AI37:AI62" si="44">IF(_xlfn.NUMBERVALUE(AH37)-_xlfn.NUMBERVALUE(X37)&lt;&gt;0, _xlfn.NUMBERVALUE(AH37)-_xlfn.NUMBERVALUE(X37), "")</f>
        <v/>
      </c>
      <c r="AK37" s="144">
        <f>IF(Y37&lt;&gt; "", Y37/Y63, "")</f>
        <v>5.2650369908392876E-4</v>
      </c>
      <c r="AL37" s="62" t="str">
        <f t="shared" ref="AL37:AL62" si="45">IF(AH37&lt;&gt; "", AH37/AH$63, "")</f>
        <v/>
      </c>
      <c r="AM37" s="70">
        <f t="shared" ref="AM37:AM62" si="46">IF(_xlfn.NUMBERVALUE(AL37)-_xlfn.NUMBERVALUE(AK37)&lt;&gt; 0, _xlfn.NUMBERVALUE(AL37)-_xlfn.NUMBERVALUE(AK37), "")</f>
        <v>-5.2650369908392898E-4</v>
      </c>
      <c r="AO37" s="97" t="str">
        <f t="shared" ref="AO37:AO62" si="47">IF(_xlfn.NUMBERVALUE(AH37)&lt;&gt;0,Y37, "")</f>
        <v/>
      </c>
      <c r="AP37" s="62" t="str">
        <f t="shared" si="24"/>
        <v/>
      </c>
      <c r="AQ37" s="62" t="str">
        <f t="shared" si="25"/>
        <v/>
      </c>
      <c r="AR37" s="145" t="str">
        <f t="shared" si="26"/>
        <v/>
      </c>
    </row>
    <row r="38" spans="1:44" ht="15" customHeight="1" x14ac:dyDescent="0.2">
      <c r="A38" s="47" t="s">
        <v>250</v>
      </c>
      <c r="B38" s="48" t="s">
        <v>308</v>
      </c>
      <c r="C38" s="141">
        <v>439</v>
      </c>
      <c r="D38" s="134"/>
      <c r="E38" s="42">
        <f t="shared" si="27"/>
        <v>1.1571511413358639E-2</v>
      </c>
      <c r="F38" s="43">
        <f t="shared" si="21"/>
        <v>0</v>
      </c>
      <c r="G38" s="43">
        <f t="shared" si="28"/>
        <v>439</v>
      </c>
      <c r="H38" s="43" t="str">
        <f>IF(C38&lt;&gt;"", IF(RANK(G38, G$5:G$62)+COUNTIF(G$38:G38, G38) -1&lt;=(H$65-F$63), RANK(G38, G$5:G$62)+COUNTIF(G$38:G38, G38) -1, ""), "")</f>
        <v/>
      </c>
      <c r="I38" s="138" t="str">
        <f t="shared" si="29"/>
        <v/>
      </c>
      <c r="J38" s="143">
        <v>397</v>
      </c>
      <c r="K38" s="134"/>
      <c r="L38" s="42">
        <f t="shared" si="30"/>
        <v>9.5942386234563418E-3</v>
      </c>
      <c r="M38" s="43">
        <f t="shared" si="22"/>
        <v>0</v>
      </c>
      <c r="N38" s="43">
        <f t="shared" si="31"/>
        <v>397</v>
      </c>
      <c r="O38" s="43" t="str">
        <f>IF(J38&lt;&gt;"", IF(RANK(N38, N$5:N$62)+COUNTIF(N$38:N38, N38) -1&lt;=(O$65-M$63), RANK(N38, N$5:N$62)+COUNTIF(N$38:N38, N38) -1, ""), "")</f>
        <v/>
      </c>
      <c r="P38" s="138" t="str">
        <f t="shared" si="32"/>
        <v/>
      </c>
      <c r="Q38" s="143">
        <v>368</v>
      </c>
      <c r="R38" s="134"/>
      <c r="S38" s="42">
        <f t="shared" si="33"/>
        <v>8.7960417811984611E-3</v>
      </c>
      <c r="T38" s="43">
        <f t="shared" si="23"/>
        <v>0</v>
      </c>
      <c r="U38" s="43">
        <f t="shared" si="34"/>
        <v>368</v>
      </c>
      <c r="V38" s="43" t="str">
        <f>IF(Q38&lt;&gt;"", IF(RANK(U38, U$5:U$62)+COUNTIF(U$38:U38, U38) -1&lt;=(V$65-T$63), RANK(U38, U$5:U$62)+COUNTIF(U$38:U38, U38) -1, ""), "")</f>
        <v/>
      </c>
      <c r="W38" s="138" t="str">
        <f t="shared" si="35"/>
        <v/>
      </c>
      <c r="X38" s="149" t="str">
        <f t="shared" si="36"/>
        <v/>
      </c>
      <c r="Y38" s="50">
        <f t="shared" si="37"/>
        <v>1204</v>
      </c>
      <c r="Z38" s="51"/>
      <c r="AA38" s="84" t="str">
        <f t="shared" si="38"/>
        <v/>
      </c>
      <c r="AB38" s="86" t="str">
        <f t="shared" si="39"/>
        <v/>
      </c>
      <c r="AC38" s="86"/>
      <c r="AD38" s="83" t="str">
        <f t="shared" si="40"/>
        <v/>
      </c>
      <c r="AE38" s="86" t="str">
        <f t="shared" si="41"/>
        <v/>
      </c>
      <c r="AF38" s="86" t="str">
        <f t="shared" si="42"/>
        <v/>
      </c>
      <c r="AG38" s="84" t="str">
        <f>IF(AA38&lt;&gt;"", IF(RANK(AF38, AF$5:AF$62)+COUNTIF(AF$38:AF38, AF38) -1&lt;=(B$68-AB$63-AE$63), RANK(AF38, AF$5:AF$62)+COUNTIF(AF$38:AF38, AF38) -1, ""), "")</f>
        <v/>
      </c>
      <c r="AH38" s="93" t="str">
        <f t="shared" si="43"/>
        <v/>
      </c>
      <c r="AI38" s="103" t="str">
        <f t="shared" si="44"/>
        <v/>
      </c>
      <c r="AK38" s="144">
        <f>IF(Y38&lt;&gt; "", Y38/Y63, "")</f>
        <v>1.3603228620108375E-3</v>
      </c>
      <c r="AL38" s="62" t="str">
        <f t="shared" si="45"/>
        <v/>
      </c>
      <c r="AM38" s="70">
        <f t="shared" si="46"/>
        <v>-1.3603228620108401E-3</v>
      </c>
      <c r="AO38" s="97" t="str">
        <f t="shared" si="47"/>
        <v/>
      </c>
      <c r="AP38" s="62" t="str">
        <f t="shared" si="24"/>
        <v/>
      </c>
      <c r="AQ38" s="62" t="str">
        <f t="shared" si="25"/>
        <v/>
      </c>
      <c r="AR38" s="145" t="str">
        <f t="shared" si="26"/>
        <v/>
      </c>
    </row>
    <row r="39" spans="1:44" ht="15" customHeight="1" x14ac:dyDescent="0.2">
      <c r="A39" s="47" t="s">
        <v>251</v>
      </c>
      <c r="B39" s="48" t="s">
        <v>309</v>
      </c>
      <c r="C39" s="49"/>
      <c r="D39" s="134"/>
      <c r="E39" s="42" t="str">
        <f t="shared" si="27"/>
        <v/>
      </c>
      <c r="F39" s="43" t="str">
        <f t="shared" si="21"/>
        <v/>
      </c>
      <c r="G39" s="43" t="str">
        <f t="shared" si="28"/>
        <v/>
      </c>
      <c r="H39" s="43" t="str">
        <f>IF(C39&lt;&gt;"", IF(RANK(G39, G$5:G$62)+COUNTIF(G$39:G39, G39) -1&lt;=(H$65-F$63), RANK(G39, G$5:G$62)+COUNTIF(G$39:G39, G39) -1, ""), "")</f>
        <v/>
      </c>
      <c r="I39" s="138" t="str">
        <f t="shared" si="29"/>
        <v/>
      </c>
      <c r="J39" s="142"/>
      <c r="K39" s="134"/>
      <c r="L39" s="42" t="str">
        <f t="shared" si="30"/>
        <v/>
      </c>
      <c r="M39" s="43" t="str">
        <f t="shared" si="22"/>
        <v/>
      </c>
      <c r="N39" s="43" t="str">
        <f t="shared" si="31"/>
        <v/>
      </c>
      <c r="O39" s="43" t="str">
        <f>IF(J39&lt;&gt;"", IF(RANK(N39, N$5:N$62)+COUNTIF(N$39:N39, N39) -1&lt;=(O$65-M$63), RANK(N39, N$5:N$62)+COUNTIF(N$39:N39, N39) -1, ""), "")</f>
        <v/>
      </c>
      <c r="P39" s="138" t="str">
        <f t="shared" si="32"/>
        <v/>
      </c>
      <c r="Q39" s="142"/>
      <c r="R39" s="134"/>
      <c r="S39" s="42" t="str">
        <f t="shared" si="33"/>
        <v/>
      </c>
      <c r="T39" s="43" t="str">
        <f t="shared" si="23"/>
        <v/>
      </c>
      <c r="U39" s="43" t="str">
        <f t="shared" si="34"/>
        <v/>
      </c>
      <c r="V39" s="43" t="str">
        <f>IF(Q39&lt;&gt;"", IF(RANK(U39, U$5:U$62)+COUNTIF(U$39:U39, U39) -1&lt;=(V$65-T$63), RANK(U39, U$5:U$62)+COUNTIF(U$39:U39, U39) -1, ""), "")</f>
        <v/>
      </c>
      <c r="W39" s="138" t="str">
        <f t="shared" si="35"/>
        <v/>
      </c>
      <c r="X39" s="149" t="str">
        <f t="shared" si="36"/>
        <v/>
      </c>
      <c r="Y39" s="50" t="str">
        <f t="shared" si="37"/>
        <v/>
      </c>
      <c r="Z39" s="51"/>
      <c r="AA39" s="84" t="str">
        <f t="shared" si="38"/>
        <v/>
      </c>
      <c r="AB39" s="86" t="str">
        <f t="shared" si="39"/>
        <v/>
      </c>
      <c r="AC39" s="86"/>
      <c r="AD39" s="83" t="str">
        <f t="shared" si="40"/>
        <v/>
      </c>
      <c r="AE39" s="86" t="str">
        <f t="shared" si="41"/>
        <v/>
      </c>
      <c r="AF39" s="86" t="str">
        <f t="shared" si="42"/>
        <v/>
      </c>
      <c r="AG39" s="84" t="str">
        <f>IF(AA39&lt;&gt;"", IF(RANK(AF39, AF$5:AF$62)+COUNTIF(AF$39:AF39, AF39) -1&lt;=(B$68-AB$63-AE$63), RANK(AF39, AF$5:AF$62)+COUNTIF(AF$39:AF39, AF39) -1, ""), "")</f>
        <v/>
      </c>
      <c r="AH39" s="93" t="str">
        <f t="shared" si="43"/>
        <v/>
      </c>
      <c r="AI39" s="103" t="str">
        <f t="shared" si="44"/>
        <v/>
      </c>
      <c r="AK39" s="144" t="str">
        <f>IF(Y39&lt;&gt; "", Y39/Y63, "")</f>
        <v/>
      </c>
      <c r="AL39" s="62" t="str">
        <f t="shared" si="45"/>
        <v/>
      </c>
      <c r="AM39" s="70" t="str">
        <f t="shared" si="46"/>
        <v/>
      </c>
      <c r="AO39" s="97" t="str">
        <f t="shared" si="47"/>
        <v/>
      </c>
      <c r="AP39" s="62" t="str">
        <f t="shared" si="24"/>
        <v/>
      </c>
      <c r="AQ39" s="62" t="str">
        <f t="shared" si="25"/>
        <v/>
      </c>
      <c r="AR39" s="145" t="str">
        <f t="shared" si="26"/>
        <v/>
      </c>
    </row>
    <row r="40" spans="1:44" ht="15" customHeight="1" x14ac:dyDescent="0.2">
      <c r="A40" s="47" t="s">
        <v>252</v>
      </c>
      <c r="B40" s="48" t="s">
        <v>310</v>
      </c>
      <c r="C40" s="49"/>
      <c r="D40" s="134"/>
      <c r="E40" s="42" t="str">
        <f t="shared" si="27"/>
        <v/>
      </c>
      <c r="F40" s="43" t="str">
        <f t="shared" si="21"/>
        <v/>
      </c>
      <c r="G40" s="43" t="str">
        <f t="shared" si="28"/>
        <v/>
      </c>
      <c r="H40" s="43" t="str">
        <f>IF(C40&lt;&gt;"", IF(RANK(G40, G$5:G$62)+COUNTIF(G$40:G40, G40) -1&lt;=(H$65-F$63), RANK(G40, G$5:G$62)+COUNTIF(G$40:G40, G40) -1, ""), "")</f>
        <v/>
      </c>
      <c r="I40" s="138" t="str">
        <f t="shared" si="29"/>
        <v/>
      </c>
      <c r="J40" s="142"/>
      <c r="K40" s="134"/>
      <c r="L40" s="42" t="str">
        <f t="shared" si="30"/>
        <v/>
      </c>
      <c r="M40" s="43" t="str">
        <f t="shared" si="22"/>
        <v/>
      </c>
      <c r="N40" s="43" t="str">
        <f t="shared" si="31"/>
        <v/>
      </c>
      <c r="O40" s="43" t="str">
        <f>IF(J40&lt;&gt;"", IF(RANK(N40, N$5:N$62)+COUNTIF(N$40:N40, N40) -1&lt;=(O$65-M$63), RANK(N40, N$5:N$62)+COUNTIF(N$40:N40, N40) -1, ""), "")</f>
        <v/>
      </c>
      <c r="P40" s="138" t="str">
        <f t="shared" si="32"/>
        <v/>
      </c>
      <c r="Q40" s="142"/>
      <c r="R40" s="134"/>
      <c r="S40" s="42" t="str">
        <f t="shared" si="33"/>
        <v/>
      </c>
      <c r="T40" s="43" t="str">
        <f t="shared" si="23"/>
        <v/>
      </c>
      <c r="U40" s="43" t="str">
        <f t="shared" si="34"/>
        <v/>
      </c>
      <c r="V40" s="43" t="str">
        <f>IF(Q40&lt;&gt;"", IF(RANK(U40, U$5:U$62)+COUNTIF(U$40:U40, U40) -1&lt;=(V$65-T$63), RANK(U40, U$5:U$62)+COUNTIF(U$40:U40, U40) -1, ""), "")</f>
        <v/>
      </c>
      <c r="W40" s="138" t="str">
        <f t="shared" si="35"/>
        <v/>
      </c>
      <c r="X40" s="149" t="str">
        <f t="shared" si="36"/>
        <v/>
      </c>
      <c r="Y40" s="50" t="str">
        <f t="shared" si="37"/>
        <v/>
      </c>
      <c r="Z40" s="51"/>
      <c r="AA40" s="84" t="str">
        <f t="shared" si="38"/>
        <v/>
      </c>
      <c r="AB40" s="86" t="str">
        <f t="shared" si="39"/>
        <v/>
      </c>
      <c r="AC40" s="86"/>
      <c r="AD40" s="83" t="str">
        <f t="shared" si="40"/>
        <v/>
      </c>
      <c r="AE40" s="86" t="str">
        <f t="shared" si="41"/>
        <v/>
      </c>
      <c r="AF40" s="86" t="str">
        <f t="shared" si="42"/>
        <v/>
      </c>
      <c r="AG40" s="84" t="str">
        <f>IF(AA40&lt;&gt;"", IF(RANK(AF40, AF$5:AF$62)+COUNTIF(AF$40:AF40, AF40) -1&lt;=(B$68-AB$63-AE$63), RANK(AF40, AF$5:AF$62)+COUNTIF(AF$40:AF40, AF40) -1, ""), "")</f>
        <v/>
      </c>
      <c r="AH40" s="93" t="str">
        <f t="shared" si="43"/>
        <v/>
      </c>
      <c r="AI40" s="103" t="str">
        <f t="shared" si="44"/>
        <v/>
      </c>
      <c r="AK40" s="144" t="str">
        <f>IF(Y40&lt;&gt; "", Y40/Y63, "")</f>
        <v/>
      </c>
      <c r="AL40" s="62" t="str">
        <f t="shared" si="45"/>
        <v/>
      </c>
      <c r="AM40" s="70" t="str">
        <f t="shared" si="46"/>
        <v/>
      </c>
      <c r="AO40" s="97" t="str">
        <f t="shared" si="47"/>
        <v/>
      </c>
      <c r="AP40" s="62" t="str">
        <f t="shared" si="24"/>
        <v/>
      </c>
      <c r="AQ40" s="62" t="str">
        <f t="shared" si="25"/>
        <v/>
      </c>
      <c r="AR40" s="145" t="str">
        <f t="shared" si="26"/>
        <v/>
      </c>
    </row>
    <row r="41" spans="1:44" ht="15" customHeight="1" x14ac:dyDescent="0.2">
      <c r="A41" s="47" t="s">
        <v>253</v>
      </c>
      <c r="B41" s="48" t="s">
        <v>311</v>
      </c>
      <c r="C41" s="49"/>
      <c r="D41" s="134"/>
      <c r="E41" s="42" t="str">
        <f t="shared" si="27"/>
        <v/>
      </c>
      <c r="F41" s="43" t="str">
        <f t="shared" si="21"/>
        <v/>
      </c>
      <c r="G41" s="43" t="str">
        <f t="shared" si="28"/>
        <v/>
      </c>
      <c r="H41" s="43" t="str">
        <f>IF(C41&lt;&gt;"", IF(RANK(G41, G$5:G$62)+COUNTIF(G$41:G41, G41) -1&lt;=(H$65-F$63), RANK(G41, G$5:G$62)+COUNTIF(G$41:G41, G41) -1, ""), "")</f>
        <v/>
      </c>
      <c r="I41" s="138" t="str">
        <f t="shared" si="29"/>
        <v/>
      </c>
      <c r="J41" s="142"/>
      <c r="K41" s="134"/>
      <c r="L41" s="42" t="str">
        <f t="shared" si="30"/>
        <v/>
      </c>
      <c r="M41" s="43" t="str">
        <f t="shared" si="22"/>
        <v/>
      </c>
      <c r="N41" s="43" t="str">
        <f t="shared" si="31"/>
        <v/>
      </c>
      <c r="O41" s="43" t="str">
        <f>IF(J41&lt;&gt;"", IF(RANK(N41, N$5:N$62)+COUNTIF(N$41:N41, N41) -1&lt;=(O$65-M$63), RANK(N41, N$5:N$62)+COUNTIF(N$41:N41, N41) -1, ""), "")</f>
        <v/>
      </c>
      <c r="P41" s="138" t="str">
        <f t="shared" si="32"/>
        <v/>
      </c>
      <c r="Q41" s="142"/>
      <c r="R41" s="134"/>
      <c r="S41" s="42" t="str">
        <f t="shared" si="33"/>
        <v/>
      </c>
      <c r="T41" s="43" t="str">
        <f t="shared" si="23"/>
        <v/>
      </c>
      <c r="U41" s="43" t="str">
        <f t="shared" si="34"/>
        <v/>
      </c>
      <c r="V41" s="43" t="str">
        <f>IF(Q41&lt;&gt;"", IF(RANK(U41, U$5:U$62)+COUNTIF(U$41:U41, U41) -1&lt;=(V$65-T$63), RANK(U41, U$5:U$62)+COUNTIF(U$41:U41, U41) -1, ""), "")</f>
        <v/>
      </c>
      <c r="W41" s="138" t="str">
        <f t="shared" si="35"/>
        <v/>
      </c>
      <c r="X41" s="149" t="str">
        <f t="shared" si="36"/>
        <v/>
      </c>
      <c r="Y41" s="50" t="str">
        <f t="shared" si="37"/>
        <v/>
      </c>
      <c r="Z41" s="51"/>
      <c r="AA41" s="84" t="str">
        <f t="shared" si="38"/>
        <v/>
      </c>
      <c r="AB41" s="86" t="str">
        <f t="shared" si="39"/>
        <v/>
      </c>
      <c r="AC41" s="86"/>
      <c r="AD41" s="83" t="str">
        <f t="shared" si="40"/>
        <v/>
      </c>
      <c r="AE41" s="86" t="str">
        <f t="shared" si="41"/>
        <v/>
      </c>
      <c r="AF41" s="86" t="str">
        <f t="shared" si="42"/>
        <v/>
      </c>
      <c r="AG41" s="84" t="str">
        <f>IF(AA41&lt;&gt;"", IF(RANK(AF41, AF$5:AF$62)+COUNTIF(AF$41:AF41, AF41) -1&lt;=(B$68-AB$63-AE$63), RANK(AF41, AF$5:AF$62)+COUNTIF(AF$41:AF41, AF41) -1, ""), "")</f>
        <v/>
      </c>
      <c r="AH41" s="93" t="str">
        <f t="shared" si="43"/>
        <v/>
      </c>
      <c r="AI41" s="103" t="str">
        <f t="shared" si="44"/>
        <v/>
      </c>
      <c r="AK41" s="144" t="str">
        <f>IF(Y41&lt;&gt; "", Y41/Y63, "")</f>
        <v/>
      </c>
      <c r="AL41" s="62" t="str">
        <f t="shared" si="45"/>
        <v/>
      </c>
      <c r="AM41" s="70" t="str">
        <f t="shared" si="46"/>
        <v/>
      </c>
      <c r="AO41" s="97" t="str">
        <f t="shared" si="47"/>
        <v/>
      </c>
      <c r="AP41" s="62" t="str">
        <f t="shared" si="24"/>
        <v/>
      </c>
      <c r="AQ41" s="62" t="str">
        <f t="shared" si="25"/>
        <v/>
      </c>
      <c r="AR41" s="145" t="str">
        <f t="shared" si="26"/>
        <v/>
      </c>
    </row>
    <row r="42" spans="1:44" ht="15" customHeight="1" x14ac:dyDescent="0.2">
      <c r="A42" s="47" t="s">
        <v>254</v>
      </c>
      <c r="B42" s="48" t="s">
        <v>312</v>
      </c>
      <c r="C42" s="141">
        <v>81</v>
      </c>
      <c r="D42" s="134"/>
      <c r="E42" s="42">
        <f t="shared" si="27"/>
        <v>2.1350624703463544E-3</v>
      </c>
      <c r="F42" s="43">
        <f t="shared" si="21"/>
        <v>0</v>
      </c>
      <c r="G42" s="43">
        <f t="shared" si="28"/>
        <v>81</v>
      </c>
      <c r="H42" s="43" t="str">
        <f>IF(C42&lt;&gt;"", IF(RANK(G42, G$5:G$62)+COUNTIF(G$42:G42, G42) -1&lt;=(H$65-F$63), RANK(G42, G$5:G$62)+COUNTIF(G$42:G42, G42) -1, ""), "")</f>
        <v/>
      </c>
      <c r="I42" s="138" t="str">
        <f t="shared" si="29"/>
        <v/>
      </c>
      <c r="J42" s="143">
        <v>107</v>
      </c>
      <c r="K42" s="134"/>
      <c r="L42" s="42">
        <f t="shared" si="30"/>
        <v>2.5858527272287876E-3</v>
      </c>
      <c r="M42" s="43">
        <f t="shared" si="22"/>
        <v>0</v>
      </c>
      <c r="N42" s="43">
        <f t="shared" si="31"/>
        <v>107</v>
      </c>
      <c r="O42" s="43" t="str">
        <f>IF(J42&lt;&gt;"", IF(RANK(N42, N$5:N$62)+COUNTIF(N$42:N42, N42) -1&lt;=(O$65-M$63), RANK(N42, N$5:N$62)+COUNTIF(N$42:N42, N42) -1, ""), "")</f>
        <v/>
      </c>
      <c r="P42" s="138" t="str">
        <f t="shared" si="32"/>
        <v/>
      </c>
      <c r="Q42" s="143">
        <v>43</v>
      </c>
      <c r="R42" s="134"/>
      <c r="S42" s="42">
        <f t="shared" si="33"/>
        <v>1.0277983603030809E-3</v>
      </c>
      <c r="T42" s="43">
        <f t="shared" si="23"/>
        <v>0</v>
      </c>
      <c r="U42" s="43">
        <f t="shared" si="34"/>
        <v>43</v>
      </c>
      <c r="V42" s="43" t="str">
        <f>IF(Q42&lt;&gt;"", IF(RANK(U42, U$5:U$62)+COUNTIF(U$42:U42, U42) -1&lt;=(V$65-T$63), RANK(U42, U$5:U$62)+COUNTIF(U$42:U42, U42) -1, ""), "")</f>
        <v/>
      </c>
      <c r="W42" s="138" t="str">
        <f t="shared" si="35"/>
        <v/>
      </c>
      <c r="X42" s="149" t="str">
        <f t="shared" si="36"/>
        <v/>
      </c>
      <c r="Y42" s="50">
        <f t="shared" si="37"/>
        <v>231</v>
      </c>
      <c r="Z42" s="51"/>
      <c r="AA42" s="84" t="str">
        <f t="shared" si="38"/>
        <v/>
      </c>
      <c r="AB42" s="86" t="str">
        <f t="shared" si="39"/>
        <v/>
      </c>
      <c r="AC42" s="86"/>
      <c r="AD42" s="83" t="str">
        <f t="shared" si="40"/>
        <v/>
      </c>
      <c r="AE42" s="86" t="str">
        <f t="shared" si="41"/>
        <v/>
      </c>
      <c r="AF42" s="86" t="str">
        <f t="shared" si="42"/>
        <v/>
      </c>
      <c r="AG42" s="84" t="str">
        <f>IF(AA42&lt;&gt;"", IF(RANK(AF42, AF$5:AF$62)+COUNTIF(AF$42:AF42, AF42) -1&lt;=(B$68-AB$63-AE$63), RANK(AF42, AF$5:AF$62)+COUNTIF(AF$42:AF42, AF42) -1, ""), "")</f>
        <v/>
      </c>
      <c r="AH42" s="93" t="str">
        <f t="shared" si="43"/>
        <v/>
      </c>
      <c r="AI42" s="103" t="str">
        <f t="shared" si="44"/>
        <v/>
      </c>
      <c r="AK42" s="144">
        <f>IF(Y42&lt;&gt; "", Y42/Y63, "")</f>
        <v>2.6099217701370717E-4</v>
      </c>
      <c r="AL42" s="62" t="str">
        <f t="shared" si="45"/>
        <v/>
      </c>
      <c r="AM42" s="70">
        <f t="shared" si="46"/>
        <v>-2.6099217701370701E-4</v>
      </c>
      <c r="AO42" s="97" t="str">
        <f t="shared" si="47"/>
        <v/>
      </c>
      <c r="AP42" s="62" t="str">
        <f t="shared" si="24"/>
        <v/>
      </c>
      <c r="AQ42" s="62" t="str">
        <f t="shared" si="25"/>
        <v/>
      </c>
      <c r="AR42" s="145" t="str">
        <f t="shared" si="26"/>
        <v/>
      </c>
    </row>
    <row r="43" spans="1:44" ht="15" customHeight="1" x14ac:dyDescent="0.2">
      <c r="A43" s="47" t="s">
        <v>255</v>
      </c>
      <c r="B43" s="48" t="s">
        <v>313</v>
      </c>
      <c r="C43" s="141">
        <v>388</v>
      </c>
      <c r="D43" s="134"/>
      <c r="E43" s="42">
        <f t="shared" si="27"/>
        <v>1.022721282091834E-2</v>
      </c>
      <c r="F43" s="43">
        <f t="shared" si="21"/>
        <v>0</v>
      </c>
      <c r="G43" s="43">
        <f t="shared" si="28"/>
        <v>388</v>
      </c>
      <c r="H43" s="43" t="str">
        <f>IF(C43&lt;&gt;"", IF(RANK(G43, G$5:G$62)+COUNTIF(G$43:G43, G43) -1&lt;=(H$65-F$63), RANK(G43, G$5:G$62)+COUNTIF(G$43:G43, G43) -1, ""), "")</f>
        <v/>
      </c>
      <c r="I43" s="138" t="str">
        <f t="shared" si="29"/>
        <v/>
      </c>
      <c r="J43" s="143">
        <v>648</v>
      </c>
      <c r="K43" s="134"/>
      <c r="L43" s="42">
        <f t="shared" si="30"/>
        <v>1.5660117450880882E-2</v>
      </c>
      <c r="M43" s="43">
        <f t="shared" si="22"/>
        <v>0</v>
      </c>
      <c r="N43" s="43">
        <f t="shared" si="31"/>
        <v>648</v>
      </c>
      <c r="O43" s="43" t="str">
        <f>IF(J43&lt;&gt;"", IF(RANK(N43, N$5:N$62)+COUNTIF(N$43:N43, N43) -1&lt;=(O$65-M$63), RANK(N43, N$5:N$62)+COUNTIF(N$43:N43, N43) -1, ""), "")</f>
        <v/>
      </c>
      <c r="P43" s="138" t="str">
        <f t="shared" si="32"/>
        <v/>
      </c>
      <c r="Q43" s="143">
        <v>291</v>
      </c>
      <c r="R43" s="134"/>
      <c r="S43" s="42">
        <f t="shared" si="33"/>
        <v>6.9555656476324784E-3</v>
      </c>
      <c r="T43" s="43">
        <f t="shared" si="23"/>
        <v>0</v>
      </c>
      <c r="U43" s="43">
        <f t="shared" si="34"/>
        <v>291</v>
      </c>
      <c r="V43" s="43" t="str">
        <f>IF(Q43&lt;&gt;"", IF(RANK(U43, U$5:U$62)+COUNTIF(U$43:U43, U43) -1&lt;=(V$65-T$63), RANK(U43, U$5:U$62)+COUNTIF(U$43:U43, U43) -1, ""), "")</f>
        <v/>
      </c>
      <c r="W43" s="138" t="str">
        <f t="shared" si="35"/>
        <v/>
      </c>
      <c r="X43" s="149" t="str">
        <f t="shared" si="36"/>
        <v/>
      </c>
      <c r="Y43" s="50">
        <f t="shared" si="37"/>
        <v>1327</v>
      </c>
      <c r="Z43" s="51"/>
      <c r="AA43" s="84" t="str">
        <f t="shared" si="38"/>
        <v/>
      </c>
      <c r="AB43" s="86" t="str">
        <f t="shared" si="39"/>
        <v/>
      </c>
      <c r="AC43" s="86"/>
      <c r="AD43" s="83" t="str">
        <f t="shared" si="40"/>
        <v/>
      </c>
      <c r="AE43" s="86" t="str">
        <f t="shared" si="41"/>
        <v/>
      </c>
      <c r="AF43" s="86" t="str">
        <f t="shared" si="42"/>
        <v/>
      </c>
      <c r="AG43" s="84" t="str">
        <f>IF(AA43&lt;&gt;"", IF(RANK(AF43, AF$5:AF$62)+COUNTIF(AF$43:AF43, AF43) -1&lt;=(B$68-AB$63-AE$63), RANK(AF43, AF$5:AF$62)+COUNTIF(AF$43:AF43, AF43) -1, ""), "")</f>
        <v/>
      </c>
      <c r="AH43" s="93" t="str">
        <f t="shared" si="43"/>
        <v/>
      </c>
      <c r="AI43" s="103" t="str">
        <f t="shared" si="44"/>
        <v/>
      </c>
      <c r="AK43" s="144">
        <f>IF(Y43&lt;&gt; "", Y43/Y63, "")</f>
        <v>1.4992927224986555E-3</v>
      </c>
      <c r="AL43" s="62" t="str">
        <f t="shared" si="45"/>
        <v/>
      </c>
      <c r="AM43" s="70">
        <f t="shared" si="46"/>
        <v>-1.49929272249866E-3</v>
      </c>
      <c r="AO43" s="97" t="str">
        <f t="shared" si="47"/>
        <v/>
      </c>
      <c r="AP43" s="62" t="str">
        <f t="shared" si="24"/>
        <v/>
      </c>
      <c r="AQ43" s="62" t="str">
        <f t="shared" si="25"/>
        <v/>
      </c>
      <c r="AR43" s="145" t="str">
        <f t="shared" si="26"/>
        <v/>
      </c>
    </row>
    <row r="44" spans="1:44" ht="15" customHeight="1" x14ac:dyDescent="0.2">
      <c r="A44" s="47" t="s">
        <v>256</v>
      </c>
      <c r="B44" s="48" t="s">
        <v>314</v>
      </c>
      <c r="C44" s="141">
        <v>1105</v>
      </c>
      <c r="D44" s="134"/>
      <c r="E44" s="42">
        <f t="shared" si="27"/>
        <v>2.912646950287311E-2</v>
      </c>
      <c r="F44" s="43">
        <f t="shared" si="21"/>
        <v>0</v>
      </c>
      <c r="G44" s="43">
        <f t="shared" si="28"/>
        <v>1105</v>
      </c>
      <c r="H44" s="43" t="str">
        <f>IF(C44&lt;&gt;"", IF(RANK(G44, G$5:G$62)+COUNTIF(G$44:G44, G44) -1&lt;=(H$65-F$63), RANK(G44, G$5:G$62)+COUNTIF(G$44:G44, G44) -1, ""), "")</f>
        <v/>
      </c>
      <c r="I44" s="138" t="str">
        <f t="shared" si="29"/>
        <v/>
      </c>
      <c r="J44" s="143">
        <v>4819</v>
      </c>
      <c r="K44" s="134"/>
      <c r="L44" s="42">
        <f t="shared" si="30"/>
        <v>0.11646004011696755</v>
      </c>
      <c r="M44" s="43">
        <f t="shared" si="22"/>
        <v>0</v>
      </c>
      <c r="N44" s="43">
        <f t="shared" si="31"/>
        <v>4819</v>
      </c>
      <c r="O44" s="43" t="str">
        <f>IF(J44&lt;&gt;"", IF(RANK(N44, N$5:N$62)+COUNTIF(N$44:N44, N44) -1&lt;=(O$65-M$63), RANK(N44, N$5:N$62)+COUNTIF(N$44:N44, N44) -1, ""), "")</f>
        <v/>
      </c>
      <c r="P44" s="138" t="str">
        <f t="shared" si="32"/>
        <v/>
      </c>
      <c r="Q44" s="143">
        <v>2131</v>
      </c>
      <c r="R44" s="134"/>
      <c r="S44" s="42">
        <f t="shared" si="33"/>
        <v>5.0935774553624781E-2</v>
      </c>
      <c r="T44" s="43">
        <f t="shared" si="23"/>
        <v>0</v>
      </c>
      <c r="U44" s="43">
        <f t="shared" si="34"/>
        <v>2131</v>
      </c>
      <c r="V44" s="43" t="str">
        <f>IF(Q44&lt;&gt;"", IF(RANK(U44, U$5:U$62)+COUNTIF(U$44:U44, U44) -1&lt;=(V$65-T$63), RANK(U44, U$5:U$62)+COUNTIF(U$44:U44, U44) -1, ""), "")</f>
        <v/>
      </c>
      <c r="W44" s="138" t="str">
        <f t="shared" si="35"/>
        <v/>
      </c>
      <c r="X44" s="149" t="str">
        <f t="shared" si="36"/>
        <v/>
      </c>
      <c r="Y44" s="50">
        <f t="shared" si="37"/>
        <v>8055</v>
      </c>
      <c r="Z44" s="51"/>
      <c r="AA44" s="84" t="str">
        <f t="shared" si="38"/>
        <v/>
      </c>
      <c r="AB44" s="86" t="str">
        <f t="shared" si="39"/>
        <v/>
      </c>
      <c r="AC44" s="86"/>
      <c r="AD44" s="83" t="str">
        <f t="shared" si="40"/>
        <v/>
      </c>
      <c r="AE44" s="86" t="str">
        <f t="shared" si="41"/>
        <v/>
      </c>
      <c r="AF44" s="86" t="str">
        <f t="shared" si="42"/>
        <v/>
      </c>
      <c r="AG44" s="84" t="str">
        <f>IF(AA44&lt;&gt;"", IF(RANK(AF44, AF$5:AF$62)+COUNTIF(AF$44:AF44, AF44) -1&lt;=(B$68-AB$63-AE$63), RANK(AF44, AF$5:AF$62)+COUNTIF(AF$44:AF44, AF44) -1, ""), "")</f>
        <v/>
      </c>
      <c r="AH44" s="93" t="str">
        <f t="shared" si="43"/>
        <v/>
      </c>
      <c r="AI44" s="103" t="str">
        <f t="shared" si="44"/>
        <v/>
      </c>
      <c r="AK44" s="144">
        <f>IF(Y44&lt;&gt; "", Y44/Y63, "")</f>
        <v>9.1008311075558932E-3</v>
      </c>
      <c r="AL44" s="62" t="str">
        <f t="shared" si="45"/>
        <v/>
      </c>
      <c r="AM44" s="70">
        <f t="shared" si="46"/>
        <v>-9.1008311075558897E-3</v>
      </c>
      <c r="AO44" s="97" t="str">
        <f t="shared" si="47"/>
        <v/>
      </c>
      <c r="AP44" s="62" t="str">
        <f t="shared" si="24"/>
        <v/>
      </c>
      <c r="AQ44" s="62" t="str">
        <f t="shared" si="25"/>
        <v/>
      </c>
      <c r="AR44" s="145" t="str">
        <f t="shared" si="26"/>
        <v/>
      </c>
    </row>
    <row r="45" spans="1:44" ht="15" customHeight="1" x14ac:dyDescent="0.2">
      <c r="A45" s="47" t="s">
        <v>257</v>
      </c>
      <c r="B45" s="48" t="s">
        <v>315</v>
      </c>
      <c r="C45" s="141">
        <v>30</v>
      </c>
      <c r="D45" s="134"/>
      <c r="E45" s="42">
        <f t="shared" si="27"/>
        <v>7.907638779060573E-4</v>
      </c>
      <c r="F45" s="43">
        <f t="shared" si="21"/>
        <v>0</v>
      </c>
      <c r="G45" s="43">
        <f t="shared" si="28"/>
        <v>30</v>
      </c>
      <c r="H45" s="43" t="str">
        <f>IF(C45&lt;&gt;"", IF(RANK(G45, G$5:G$62)+COUNTIF(G$45:G45, G45) -1&lt;=(H$65-F$63), RANK(G45, G$5:G$62)+COUNTIF(G$45:G45, G45) -1, ""), "")</f>
        <v/>
      </c>
      <c r="I45" s="138" t="str">
        <f t="shared" si="29"/>
        <v/>
      </c>
      <c r="J45" s="143">
        <v>69</v>
      </c>
      <c r="K45" s="134"/>
      <c r="L45" s="42">
        <f t="shared" si="30"/>
        <v>1.6675125063437975E-3</v>
      </c>
      <c r="M45" s="43">
        <f t="shared" si="22"/>
        <v>0</v>
      </c>
      <c r="N45" s="43">
        <f t="shared" si="31"/>
        <v>69</v>
      </c>
      <c r="O45" s="43" t="str">
        <f>IF(J45&lt;&gt;"", IF(RANK(N45, N$5:N$62)+COUNTIF(N$45:N45, N45) -1&lt;=(O$65-M$63), RANK(N45, N$5:N$62)+COUNTIF(N$45:N45, N45) -1, ""), "")</f>
        <v/>
      </c>
      <c r="P45" s="138" t="str">
        <f t="shared" si="32"/>
        <v/>
      </c>
      <c r="Q45" s="143">
        <v>30</v>
      </c>
      <c r="R45" s="134"/>
      <c r="S45" s="42">
        <f t="shared" si="33"/>
        <v>7.1706862346726584E-4</v>
      </c>
      <c r="T45" s="43">
        <f t="shared" si="23"/>
        <v>0</v>
      </c>
      <c r="U45" s="43">
        <f t="shared" si="34"/>
        <v>30</v>
      </c>
      <c r="V45" s="43" t="str">
        <f>IF(Q45&lt;&gt;"", IF(RANK(U45, U$5:U$62)+COUNTIF(U$45:U45, U45) -1&lt;=(V$65-T$63), RANK(U45, U$5:U$62)+COUNTIF(U$45:U45, U45) -1, ""), "")</f>
        <v/>
      </c>
      <c r="W45" s="138" t="str">
        <f t="shared" si="35"/>
        <v/>
      </c>
      <c r="X45" s="149" t="str">
        <f t="shared" si="36"/>
        <v/>
      </c>
      <c r="Y45" s="50">
        <f t="shared" si="37"/>
        <v>129</v>
      </c>
      <c r="Z45" s="51"/>
      <c r="AA45" s="84" t="str">
        <f t="shared" si="38"/>
        <v/>
      </c>
      <c r="AB45" s="86" t="str">
        <f t="shared" si="39"/>
        <v/>
      </c>
      <c r="AC45" s="86"/>
      <c r="AD45" s="83" t="str">
        <f t="shared" si="40"/>
        <v/>
      </c>
      <c r="AE45" s="86" t="str">
        <f t="shared" si="41"/>
        <v/>
      </c>
      <c r="AF45" s="86" t="str">
        <f t="shared" si="42"/>
        <v/>
      </c>
      <c r="AG45" s="84" t="str">
        <f>IF(AA45&lt;&gt;"", IF(RANK(AF45, AF$5:AF$62)+COUNTIF(AF$45:AF45, AF45) -1&lt;=(B$68-AB$63-AE$63), RANK(AF45, AF$5:AF$62)+COUNTIF(AF$45:AF45, AF45) -1, ""), "")</f>
        <v/>
      </c>
      <c r="AH45" s="93" t="str">
        <f t="shared" si="43"/>
        <v/>
      </c>
      <c r="AI45" s="103" t="str">
        <f t="shared" si="44"/>
        <v/>
      </c>
      <c r="AK45" s="144">
        <f>IF(Y45&lt;&gt; "", Y45/Y63, "")</f>
        <v>1.4574887807258972E-4</v>
      </c>
      <c r="AL45" s="62" t="str">
        <f t="shared" si="45"/>
        <v/>
      </c>
      <c r="AM45" s="70">
        <f t="shared" si="46"/>
        <v>-1.4574887807258999E-4</v>
      </c>
      <c r="AO45" s="97" t="str">
        <f t="shared" si="47"/>
        <v/>
      </c>
      <c r="AP45" s="62" t="str">
        <f t="shared" si="24"/>
        <v/>
      </c>
      <c r="AQ45" s="62" t="str">
        <f t="shared" si="25"/>
        <v/>
      </c>
      <c r="AR45" s="145" t="str">
        <f t="shared" si="26"/>
        <v/>
      </c>
    </row>
    <row r="46" spans="1:44" ht="15" customHeight="1" x14ac:dyDescent="0.2">
      <c r="A46" s="47" t="s">
        <v>258</v>
      </c>
      <c r="B46" s="48" t="s">
        <v>316</v>
      </c>
      <c r="C46" s="49"/>
      <c r="D46" s="134"/>
      <c r="E46" s="42" t="str">
        <f t="shared" si="27"/>
        <v/>
      </c>
      <c r="F46" s="43" t="str">
        <f t="shared" si="21"/>
        <v/>
      </c>
      <c r="G46" s="43" t="str">
        <f t="shared" si="28"/>
        <v/>
      </c>
      <c r="H46" s="43" t="str">
        <f>IF(C46&lt;&gt;"", IF(RANK(G46, G$5:G$62)+COUNTIF(G$46:G46, G46) -1&lt;=(H$65-F$63), RANK(G46, G$5:G$62)+COUNTIF(G$46:G46, G46) -1, ""), "")</f>
        <v/>
      </c>
      <c r="I46" s="138" t="str">
        <f t="shared" si="29"/>
        <v/>
      </c>
      <c r="J46" s="142"/>
      <c r="K46" s="134"/>
      <c r="L46" s="42" t="str">
        <f t="shared" si="30"/>
        <v/>
      </c>
      <c r="M46" s="43" t="str">
        <f t="shared" si="22"/>
        <v/>
      </c>
      <c r="N46" s="43" t="str">
        <f t="shared" si="31"/>
        <v/>
      </c>
      <c r="O46" s="43" t="str">
        <f>IF(J46&lt;&gt;"", IF(RANK(N46, N$5:N$62)+COUNTIF(N$46:N46, N46) -1&lt;=(O$65-M$63), RANK(N46, N$5:N$62)+COUNTIF(N$46:N46, N46) -1, ""), "")</f>
        <v/>
      </c>
      <c r="P46" s="138" t="str">
        <f t="shared" si="32"/>
        <v/>
      </c>
      <c r="Q46" s="142"/>
      <c r="R46" s="134"/>
      <c r="S46" s="42" t="str">
        <f t="shared" si="33"/>
        <v/>
      </c>
      <c r="T46" s="43" t="str">
        <f t="shared" si="23"/>
        <v/>
      </c>
      <c r="U46" s="43" t="str">
        <f t="shared" si="34"/>
        <v/>
      </c>
      <c r="V46" s="43" t="str">
        <f>IF(Q46&lt;&gt;"", IF(RANK(U46, U$5:U$62)+COUNTIF(U$46:U46, U46) -1&lt;=(V$65-T$63), RANK(U46, U$5:U$62)+COUNTIF(U$46:U46, U46) -1, ""), "")</f>
        <v/>
      </c>
      <c r="W46" s="138" t="str">
        <f t="shared" si="35"/>
        <v/>
      </c>
      <c r="X46" s="149" t="str">
        <f t="shared" si="36"/>
        <v/>
      </c>
      <c r="Y46" s="50" t="str">
        <f t="shared" si="37"/>
        <v/>
      </c>
      <c r="Z46" s="51"/>
      <c r="AA46" s="84" t="str">
        <f t="shared" si="38"/>
        <v/>
      </c>
      <c r="AB46" s="86" t="str">
        <f t="shared" si="39"/>
        <v/>
      </c>
      <c r="AC46" s="86"/>
      <c r="AD46" s="83" t="str">
        <f t="shared" si="40"/>
        <v/>
      </c>
      <c r="AE46" s="86" t="str">
        <f t="shared" si="41"/>
        <v/>
      </c>
      <c r="AF46" s="86" t="str">
        <f t="shared" si="42"/>
        <v/>
      </c>
      <c r="AG46" s="84" t="str">
        <f>IF(AA46&lt;&gt;"", IF(RANK(AF46, AF$5:AF$62)+COUNTIF(AF$46:AF46, AF46) -1&lt;=(B$68-AB$63-AE$63), RANK(AF46, AF$5:AF$62)+COUNTIF(AF$46:AF46, AF46) -1, ""), "")</f>
        <v/>
      </c>
      <c r="AH46" s="93" t="str">
        <f t="shared" si="43"/>
        <v/>
      </c>
      <c r="AI46" s="103" t="str">
        <f t="shared" si="44"/>
        <v/>
      </c>
      <c r="AK46" s="144" t="str">
        <f>IF(Y46&lt;&gt; "", Y46/Y63, "")</f>
        <v/>
      </c>
      <c r="AL46" s="62" t="str">
        <f t="shared" si="45"/>
        <v/>
      </c>
      <c r="AM46" s="70" t="str">
        <f t="shared" si="46"/>
        <v/>
      </c>
      <c r="AO46" s="97" t="str">
        <f t="shared" si="47"/>
        <v/>
      </c>
      <c r="AP46" s="62" t="str">
        <f t="shared" si="24"/>
        <v/>
      </c>
      <c r="AQ46" s="62" t="str">
        <f t="shared" si="25"/>
        <v/>
      </c>
      <c r="AR46" s="145" t="str">
        <f t="shared" si="26"/>
        <v/>
      </c>
    </row>
    <row r="47" spans="1:44" ht="15" customHeight="1" x14ac:dyDescent="0.2">
      <c r="A47" s="47" t="s">
        <v>259</v>
      </c>
      <c r="B47" s="48" t="s">
        <v>317</v>
      </c>
      <c r="C47" s="141">
        <v>1135</v>
      </c>
      <c r="D47" s="134"/>
      <c r="E47" s="42">
        <f t="shared" si="27"/>
        <v>2.9917233380779167E-2</v>
      </c>
      <c r="F47" s="43">
        <f t="shared" si="21"/>
        <v>0</v>
      </c>
      <c r="G47" s="43">
        <f t="shared" si="28"/>
        <v>1135</v>
      </c>
      <c r="H47" s="43" t="str">
        <f>IF(C47&lt;&gt;"", IF(RANK(G47, G$5:G$62)+COUNTIF(G$47:G47, G47) -1&lt;=(H$65-F$63), RANK(G47, G$5:G$62)+COUNTIF(G$47:G47, G47) -1, ""), "")</f>
        <v/>
      </c>
      <c r="I47" s="138" t="str">
        <f t="shared" si="29"/>
        <v/>
      </c>
      <c r="J47" s="143">
        <v>880</v>
      </c>
      <c r="K47" s="134"/>
      <c r="L47" s="42">
        <f t="shared" si="30"/>
        <v>2.1266826167862924E-2</v>
      </c>
      <c r="M47" s="43">
        <f t="shared" si="22"/>
        <v>0</v>
      </c>
      <c r="N47" s="43">
        <f t="shared" si="31"/>
        <v>880</v>
      </c>
      <c r="O47" s="43" t="str">
        <f>IF(J47&lt;&gt;"", IF(RANK(N47, N$5:N$62)+COUNTIF(N$47:N47, N47) -1&lt;=(O$65-M$63), RANK(N47, N$5:N$62)+COUNTIF(N$47:N47, N47) -1, ""), "")</f>
        <v/>
      </c>
      <c r="P47" s="138" t="str">
        <f t="shared" si="32"/>
        <v/>
      </c>
      <c r="Q47" s="143">
        <v>1154</v>
      </c>
      <c r="R47" s="134"/>
      <c r="S47" s="42">
        <f t="shared" si="33"/>
        <v>2.7583239716040826E-2</v>
      </c>
      <c r="T47" s="43">
        <f t="shared" si="23"/>
        <v>0</v>
      </c>
      <c r="U47" s="43">
        <f t="shared" si="34"/>
        <v>1154</v>
      </c>
      <c r="V47" s="43" t="str">
        <f>IF(Q47&lt;&gt;"", IF(RANK(U47, U$5:U$62)+COUNTIF(U$47:U47, U47) -1&lt;=(V$65-T$63), RANK(U47, U$5:U$62)+COUNTIF(U$47:U47, U47) -1, ""), "")</f>
        <v/>
      </c>
      <c r="W47" s="138" t="str">
        <f t="shared" si="35"/>
        <v/>
      </c>
      <c r="X47" s="149" t="str">
        <f t="shared" si="36"/>
        <v/>
      </c>
      <c r="Y47" s="50">
        <f t="shared" si="37"/>
        <v>3169</v>
      </c>
      <c r="Z47" s="51"/>
      <c r="AA47" s="84" t="str">
        <f t="shared" si="38"/>
        <v/>
      </c>
      <c r="AB47" s="86" t="str">
        <f t="shared" si="39"/>
        <v/>
      </c>
      <c r="AC47" s="86"/>
      <c r="AD47" s="83" t="str">
        <f t="shared" si="40"/>
        <v/>
      </c>
      <c r="AE47" s="86" t="str">
        <f t="shared" si="41"/>
        <v/>
      </c>
      <c r="AF47" s="86" t="str">
        <f t="shared" si="42"/>
        <v/>
      </c>
      <c r="AG47" s="84" t="str">
        <f>IF(AA47&lt;&gt;"", IF(RANK(AF47, AF$5:AF$62)+COUNTIF(AF$47:AF47, AF47) -1&lt;=(B$68-AB$63-AE$63), RANK(AF47, AF$5:AF$62)+COUNTIF(AF$47:AF47, AF47) -1, ""), "")</f>
        <v/>
      </c>
      <c r="AH47" s="93" t="str">
        <f t="shared" si="43"/>
        <v/>
      </c>
      <c r="AI47" s="103" t="str">
        <f t="shared" si="44"/>
        <v/>
      </c>
      <c r="AK47" s="144">
        <f>IF(Y47&lt;&gt; "", Y47/Y63, "")</f>
        <v>3.5804511210235411E-3</v>
      </c>
      <c r="AL47" s="62" t="str">
        <f t="shared" si="45"/>
        <v/>
      </c>
      <c r="AM47" s="70">
        <f t="shared" si="46"/>
        <v>-3.5804511210235398E-3</v>
      </c>
      <c r="AO47" s="97" t="str">
        <f t="shared" si="47"/>
        <v/>
      </c>
      <c r="AP47" s="62" t="str">
        <f t="shared" si="24"/>
        <v/>
      </c>
      <c r="AQ47" s="62" t="str">
        <f t="shared" si="25"/>
        <v/>
      </c>
      <c r="AR47" s="145" t="str">
        <f t="shared" si="26"/>
        <v/>
      </c>
    </row>
    <row r="48" spans="1:44" ht="15" customHeight="1" x14ac:dyDescent="0.2">
      <c r="A48" s="47" t="s">
        <v>260</v>
      </c>
      <c r="B48" s="48" t="s">
        <v>318</v>
      </c>
      <c r="C48" s="141">
        <v>96</v>
      </c>
      <c r="D48" s="134"/>
      <c r="E48" s="42">
        <f t="shared" si="27"/>
        <v>2.5304444092993832E-3</v>
      </c>
      <c r="F48" s="43">
        <f t="shared" si="21"/>
        <v>0</v>
      </c>
      <c r="G48" s="43">
        <f t="shared" si="28"/>
        <v>96</v>
      </c>
      <c r="H48" s="43" t="str">
        <f>IF(C48&lt;&gt;"", IF(RANK(G48, G$5:G$62)+COUNTIF(G$48:G48, G48) -1&lt;=(H$65-F$63), RANK(G48, G$5:G$62)+COUNTIF(G$48:G48, G48) -1, ""), "")</f>
        <v/>
      </c>
      <c r="I48" s="138" t="str">
        <f t="shared" si="29"/>
        <v/>
      </c>
      <c r="J48" s="143">
        <v>103</v>
      </c>
      <c r="K48" s="134"/>
      <c r="L48" s="42">
        <f t="shared" si="30"/>
        <v>2.4891853355566832E-3</v>
      </c>
      <c r="M48" s="43">
        <f t="shared" si="22"/>
        <v>0</v>
      </c>
      <c r="N48" s="43">
        <f t="shared" si="31"/>
        <v>103</v>
      </c>
      <c r="O48" s="43" t="str">
        <f>IF(J48&lt;&gt;"", IF(RANK(N48, N$5:N$62)+COUNTIF(N$48:N48, N48) -1&lt;=(O$65-M$63), RANK(N48, N$5:N$62)+COUNTIF(N$48:N48, N48) -1, ""), "")</f>
        <v/>
      </c>
      <c r="P48" s="138" t="str">
        <f t="shared" si="32"/>
        <v/>
      </c>
      <c r="Q48" s="143">
        <v>196</v>
      </c>
      <c r="R48" s="134"/>
      <c r="S48" s="42">
        <f t="shared" si="33"/>
        <v>4.6848483399861366E-3</v>
      </c>
      <c r="T48" s="43">
        <f t="shared" si="23"/>
        <v>0</v>
      </c>
      <c r="U48" s="43">
        <f t="shared" si="34"/>
        <v>196</v>
      </c>
      <c r="V48" s="43" t="str">
        <f>IF(Q48&lt;&gt;"", IF(RANK(U48, U$5:U$62)+COUNTIF(U$48:U48, U48) -1&lt;=(V$65-T$63), RANK(U48, U$5:U$62)+COUNTIF(U$48:U48, U48) -1, ""), "")</f>
        <v/>
      </c>
      <c r="W48" s="138" t="str">
        <f t="shared" si="35"/>
        <v/>
      </c>
      <c r="X48" s="149" t="str">
        <f t="shared" si="36"/>
        <v/>
      </c>
      <c r="Y48" s="50">
        <f t="shared" si="37"/>
        <v>395</v>
      </c>
      <c r="Z48" s="51"/>
      <c r="AA48" s="84" t="str">
        <f t="shared" si="38"/>
        <v/>
      </c>
      <c r="AB48" s="86" t="str">
        <f t="shared" si="39"/>
        <v/>
      </c>
      <c r="AC48" s="86"/>
      <c r="AD48" s="83" t="str">
        <f t="shared" si="40"/>
        <v/>
      </c>
      <c r="AE48" s="86" t="str">
        <f t="shared" si="41"/>
        <v/>
      </c>
      <c r="AF48" s="86" t="str">
        <f t="shared" si="42"/>
        <v/>
      </c>
      <c r="AG48" s="84" t="str">
        <f>IF(AA48&lt;&gt;"", IF(RANK(AF48, AF$5:AF$62)+COUNTIF(AF$48:AF48, AF48) -1&lt;=(B$68-AB$63-AE$63), RANK(AF48, AF$5:AF$62)+COUNTIF(AF$48:AF48, AF48) -1, ""), "")</f>
        <v/>
      </c>
      <c r="AH48" s="93" t="str">
        <f t="shared" si="43"/>
        <v/>
      </c>
      <c r="AI48" s="103" t="str">
        <f t="shared" si="44"/>
        <v/>
      </c>
      <c r="AK48" s="144">
        <f>IF(Y48&lt;&gt; "", Y48/Y63, "")</f>
        <v>4.4628532433079799E-4</v>
      </c>
      <c r="AL48" s="62" t="str">
        <f t="shared" si="45"/>
        <v/>
      </c>
      <c r="AM48" s="70">
        <f t="shared" si="46"/>
        <v>-4.4628532433079799E-4</v>
      </c>
      <c r="AO48" s="97" t="str">
        <f t="shared" si="47"/>
        <v/>
      </c>
      <c r="AP48" s="62" t="str">
        <f t="shared" si="24"/>
        <v/>
      </c>
      <c r="AQ48" s="62" t="str">
        <f t="shared" si="25"/>
        <v/>
      </c>
      <c r="AR48" s="145" t="str">
        <f t="shared" si="26"/>
        <v/>
      </c>
    </row>
    <row r="49" spans="1:44" ht="15" customHeight="1" x14ac:dyDescent="0.2">
      <c r="A49" s="47" t="s">
        <v>261</v>
      </c>
      <c r="B49" s="48" t="s">
        <v>319</v>
      </c>
      <c r="C49" s="141">
        <v>127</v>
      </c>
      <c r="D49" s="134"/>
      <c r="E49" s="42">
        <f t="shared" si="27"/>
        <v>3.3475670831356425E-3</v>
      </c>
      <c r="F49" s="43">
        <f t="shared" si="21"/>
        <v>0</v>
      </c>
      <c r="G49" s="43">
        <f t="shared" si="28"/>
        <v>127</v>
      </c>
      <c r="H49" s="43" t="str">
        <f>IF(C49&lt;&gt;"", IF(RANK(G49, G$5:G$62)+COUNTIF(G$49:G49, G49) -1&lt;=(H$65-F$63), RANK(G49, G$5:G$62)+COUNTIF(G$49:G49, G49) -1, ""), "")</f>
        <v/>
      </c>
      <c r="I49" s="138" t="str">
        <f t="shared" si="29"/>
        <v/>
      </c>
      <c r="J49" s="143">
        <v>128</v>
      </c>
      <c r="K49" s="134"/>
      <c r="L49" s="42">
        <f t="shared" si="30"/>
        <v>3.0933565335073345E-3</v>
      </c>
      <c r="M49" s="43">
        <f t="shared" si="22"/>
        <v>0</v>
      </c>
      <c r="N49" s="43">
        <f t="shared" si="31"/>
        <v>128</v>
      </c>
      <c r="O49" s="43" t="str">
        <f>IF(J49&lt;&gt;"", IF(RANK(N49, N$5:N$62)+COUNTIF(N$49:N49, N49) -1&lt;=(O$65-M$63), RANK(N49, N$5:N$62)+COUNTIF(N$49:N49, N49) -1, ""), "")</f>
        <v/>
      </c>
      <c r="P49" s="138" t="str">
        <f t="shared" si="32"/>
        <v/>
      </c>
      <c r="Q49" s="143">
        <v>70</v>
      </c>
      <c r="R49" s="134"/>
      <c r="S49" s="42">
        <f t="shared" si="33"/>
        <v>1.6731601214236202E-3</v>
      </c>
      <c r="T49" s="43">
        <f t="shared" si="23"/>
        <v>0</v>
      </c>
      <c r="U49" s="43">
        <f t="shared" si="34"/>
        <v>70</v>
      </c>
      <c r="V49" s="43" t="str">
        <f>IF(Q49&lt;&gt;"", IF(RANK(U49, U$5:U$62)+COUNTIF(U$49:U49, U49) -1&lt;=(V$65-T$63), RANK(U49, U$5:U$62)+COUNTIF(U$49:U49, U49) -1, ""), "")</f>
        <v/>
      </c>
      <c r="W49" s="138" t="str">
        <f t="shared" si="35"/>
        <v/>
      </c>
      <c r="X49" s="149" t="str">
        <f t="shared" si="36"/>
        <v/>
      </c>
      <c r="Y49" s="50">
        <f t="shared" si="37"/>
        <v>325</v>
      </c>
      <c r="Z49" s="51"/>
      <c r="AA49" s="84" t="str">
        <f t="shared" si="38"/>
        <v/>
      </c>
      <c r="AB49" s="86" t="str">
        <f t="shared" si="39"/>
        <v/>
      </c>
      <c r="AC49" s="86"/>
      <c r="AD49" s="83" t="str">
        <f t="shared" si="40"/>
        <v/>
      </c>
      <c r="AE49" s="86" t="str">
        <f t="shared" si="41"/>
        <v/>
      </c>
      <c r="AF49" s="86" t="str">
        <f t="shared" si="42"/>
        <v/>
      </c>
      <c r="AG49" s="84" t="str">
        <f>IF(AA49&lt;&gt;"", IF(RANK(AF49, AF$5:AF$62)+COUNTIF(AF$49:AF49, AF49) -1&lt;=(B$68-AB$63-AE$63), RANK(AF49, AF$5:AF$62)+COUNTIF(AF$49:AF49, AF49) -1, ""), "")</f>
        <v/>
      </c>
      <c r="AH49" s="93" t="str">
        <f t="shared" si="43"/>
        <v/>
      </c>
      <c r="AI49" s="103" t="str">
        <f t="shared" si="44"/>
        <v/>
      </c>
      <c r="AK49" s="144">
        <f>IF(Y49&lt;&gt; "", Y49/Y63, "")</f>
        <v>3.671967858417958E-4</v>
      </c>
      <c r="AL49" s="62" t="str">
        <f t="shared" si="45"/>
        <v/>
      </c>
      <c r="AM49" s="70">
        <f t="shared" si="46"/>
        <v>-3.6719678584179601E-4</v>
      </c>
      <c r="AO49" s="97" t="str">
        <f t="shared" si="47"/>
        <v/>
      </c>
      <c r="AP49" s="62" t="str">
        <f t="shared" si="24"/>
        <v/>
      </c>
      <c r="AQ49" s="62" t="str">
        <f t="shared" si="25"/>
        <v/>
      </c>
      <c r="AR49" s="145" t="str">
        <f t="shared" si="26"/>
        <v/>
      </c>
    </row>
    <row r="50" spans="1:44" ht="15" customHeight="1" x14ac:dyDescent="0.2">
      <c r="A50" s="47" t="s">
        <v>262</v>
      </c>
      <c r="B50" s="48" t="s">
        <v>320</v>
      </c>
      <c r="C50" s="141">
        <v>147</v>
      </c>
      <c r="D50" s="134"/>
      <c r="E50" s="42">
        <f t="shared" si="27"/>
        <v>3.8747430017396804E-3</v>
      </c>
      <c r="F50" s="43">
        <f t="shared" si="21"/>
        <v>0</v>
      </c>
      <c r="G50" s="43">
        <f t="shared" si="28"/>
        <v>147</v>
      </c>
      <c r="H50" s="43" t="str">
        <f>IF(C50&lt;&gt;"", IF(RANK(G50, G$5:G$62)+COUNTIF(G$50:G50, G50) -1&lt;=(H$65-F$63), RANK(G50, G$5:G$62)+COUNTIF(G$50:G50, G50) -1, ""), "")</f>
        <v/>
      </c>
      <c r="I50" s="138" t="str">
        <f t="shared" si="29"/>
        <v/>
      </c>
      <c r="J50" s="143">
        <v>164</v>
      </c>
      <c r="K50" s="134"/>
      <c r="L50" s="42">
        <f t="shared" si="30"/>
        <v>3.9633630585562728E-3</v>
      </c>
      <c r="M50" s="43">
        <f t="shared" si="22"/>
        <v>0</v>
      </c>
      <c r="N50" s="43">
        <f t="shared" si="31"/>
        <v>164</v>
      </c>
      <c r="O50" s="43" t="str">
        <f>IF(J50&lt;&gt;"", IF(RANK(N50, N$5:N$62)+COUNTIF(N$50:N50, N50) -1&lt;=(O$65-M$63), RANK(N50, N$5:N$62)+COUNTIF(N$50:N50, N50) -1, ""), "")</f>
        <v/>
      </c>
      <c r="P50" s="138" t="str">
        <f t="shared" si="32"/>
        <v/>
      </c>
      <c r="Q50" s="143">
        <v>55</v>
      </c>
      <c r="R50" s="134"/>
      <c r="S50" s="42">
        <f t="shared" si="33"/>
        <v>1.3146258096899874E-3</v>
      </c>
      <c r="T50" s="43">
        <f t="shared" si="23"/>
        <v>0</v>
      </c>
      <c r="U50" s="43">
        <f t="shared" si="34"/>
        <v>55</v>
      </c>
      <c r="V50" s="43" t="str">
        <f>IF(Q50&lt;&gt;"", IF(RANK(U50, U$5:U$62)+COUNTIF(U$50:U50, U50) -1&lt;=(V$65-T$63), RANK(U50, U$5:U$62)+COUNTIF(U$50:U50, U50) -1, ""), "")</f>
        <v/>
      </c>
      <c r="W50" s="138" t="str">
        <f t="shared" si="35"/>
        <v/>
      </c>
      <c r="X50" s="149" t="str">
        <f t="shared" si="36"/>
        <v/>
      </c>
      <c r="Y50" s="50">
        <f t="shared" si="37"/>
        <v>366</v>
      </c>
      <c r="Z50" s="51"/>
      <c r="AA50" s="84" t="str">
        <f t="shared" si="38"/>
        <v/>
      </c>
      <c r="AB50" s="86" t="str">
        <f t="shared" si="39"/>
        <v/>
      </c>
      <c r="AC50" s="86"/>
      <c r="AD50" s="83" t="str">
        <f t="shared" si="40"/>
        <v/>
      </c>
      <c r="AE50" s="86" t="str">
        <f t="shared" si="41"/>
        <v/>
      </c>
      <c r="AF50" s="86" t="str">
        <f t="shared" si="42"/>
        <v/>
      </c>
      <c r="AG50" s="84" t="str">
        <f>IF(AA50&lt;&gt;"", IF(RANK(AF50, AF$5:AF$62)+COUNTIF(AF$50:AF50, AF50) -1&lt;=(B$68-AB$63-AE$63), RANK(AF50, AF$5:AF$62)+COUNTIF(AF$50:AF50, AF50) -1, ""), "")</f>
        <v/>
      </c>
      <c r="AH50" s="93" t="str">
        <f t="shared" si="43"/>
        <v/>
      </c>
      <c r="AI50" s="103" t="str">
        <f t="shared" si="44"/>
        <v/>
      </c>
      <c r="AK50" s="144">
        <f>IF(Y50&lt;&gt; "", Y50/Y63, "")</f>
        <v>4.135200726710685E-4</v>
      </c>
      <c r="AL50" s="62" t="str">
        <f t="shared" si="45"/>
        <v/>
      </c>
      <c r="AM50" s="70">
        <f t="shared" si="46"/>
        <v>-4.1352007267106899E-4</v>
      </c>
      <c r="AO50" s="97" t="str">
        <f t="shared" si="47"/>
        <v/>
      </c>
      <c r="AP50" s="62" t="str">
        <f t="shared" si="24"/>
        <v/>
      </c>
      <c r="AQ50" s="62" t="str">
        <f t="shared" si="25"/>
        <v/>
      </c>
      <c r="AR50" s="145" t="str">
        <f t="shared" si="26"/>
        <v/>
      </c>
    </row>
    <row r="51" spans="1:44" ht="15" customHeight="1" x14ac:dyDescent="0.2">
      <c r="A51" s="47" t="s">
        <v>263</v>
      </c>
      <c r="B51" s="48" t="s">
        <v>321</v>
      </c>
      <c r="C51" s="141">
        <v>8735</v>
      </c>
      <c r="D51" s="134"/>
      <c r="E51" s="42">
        <f t="shared" si="27"/>
        <v>0.23024408245031366</v>
      </c>
      <c r="F51" s="43">
        <f t="shared" si="21"/>
        <v>0</v>
      </c>
      <c r="G51" s="43">
        <f t="shared" si="28"/>
        <v>8735</v>
      </c>
      <c r="H51" s="43" t="str">
        <f>IF(C51&lt;&gt;"", IF(RANK(G51, G$5:G$62)+COUNTIF(G$51:G51, G51) -1&lt;=(H$65-F$63), RANK(G51, G$5:G$62)+COUNTIF(G$51:G51, G51) -1, ""), "")</f>
        <v/>
      </c>
      <c r="I51" s="138" t="str">
        <f t="shared" si="29"/>
        <v/>
      </c>
      <c r="J51" s="143">
        <v>6413</v>
      </c>
      <c r="K51" s="134"/>
      <c r="L51" s="42">
        <f t="shared" si="30"/>
        <v>0.15498199569830107</v>
      </c>
      <c r="M51" s="43">
        <f t="shared" si="22"/>
        <v>0</v>
      </c>
      <c r="N51" s="43">
        <f t="shared" si="31"/>
        <v>6413</v>
      </c>
      <c r="O51" s="43" t="str">
        <f>IF(J51&lt;&gt;"", IF(RANK(N51, N$5:N$62)+COUNTIF(N$51:N51, N51) -1&lt;=(O$65-M$63), RANK(N51, N$5:N$62)+COUNTIF(N$51:N51, N51) -1, ""), "")</f>
        <v/>
      </c>
      <c r="P51" s="138" t="str">
        <f t="shared" si="32"/>
        <v/>
      </c>
      <c r="Q51" s="143">
        <v>3028</v>
      </c>
      <c r="R51" s="134"/>
      <c r="S51" s="42">
        <f t="shared" si="33"/>
        <v>7.2376126395296031E-2</v>
      </c>
      <c r="T51" s="43">
        <f t="shared" si="23"/>
        <v>0</v>
      </c>
      <c r="U51" s="43">
        <f t="shared" si="34"/>
        <v>3028</v>
      </c>
      <c r="V51" s="43" t="str">
        <f>IF(Q51&lt;&gt;"", IF(RANK(U51, U$5:U$62)+COUNTIF(U$51:U51, U51) -1&lt;=(V$65-T$63), RANK(U51, U$5:U$62)+COUNTIF(U$51:U51, U51) -1, ""), "")</f>
        <v/>
      </c>
      <c r="W51" s="138" t="str">
        <f t="shared" si="35"/>
        <v/>
      </c>
      <c r="X51" s="149" t="str">
        <f t="shared" si="36"/>
        <v/>
      </c>
      <c r="Y51" s="50">
        <f t="shared" si="37"/>
        <v>18176</v>
      </c>
      <c r="Z51" s="51"/>
      <c r="AA51" s="84" t="str">
        <f t="shared" si="38"/>
        <v/>
      </c>
      <c r="AB51" s="86" t="str">
        <f t="shared" si="39"/>
        <v/>
      </c>
      <c r="AC51" s="86"/>
      <c r="AD51" s="83" t="str">
        <f t="shared" si="40"/>
        <v/>
      </c>
      <c r="AE51" s="86" t="str">
        <f t="shared" si="41"/>
        <v/>
      </c>
      <c r="AF51" s="86" t="str">
        <f t="shared" si="42"/>
        <v/>
      </c>
      <c r="AG51" s="84" t="str">
        <f>IF(AA51&lt;&gt;"", IF(RANK(AF51, AF$5:AF$62)+COUNTIF(AF$51:AF51, AF51) -1&lt;=(B$68-AB$63-AE$63), RANK(AF51, AF$5:AF$62)+COUNTIF(AF$51:AF51, AF51) -1, ""), "")</f>
        <v/>
      </c>
      <c r="AH51" s="93" t="str">
        <f t="shared" si="43"/>
        <v/>
      </c>
      <c r="AI51" s="103" t="str">
        <f t="shared" si="44"/>
        <v/>
      </c>
      <c r="AK51" s="144">
        <f>IF(Y51&lt;&gt; "", Y51/Y63, "")</f>
        <v>2.0535903936801478E-2</v>
      </c>
      <c r="AL51" s="62" t="str">
        <f t="shared" si="45"/>
        <v/>
      </c>
      <c r="AM51" s="70">
        <f t="shared" si="46"/>
        <v>-2.0535903936801499E-2</v>
      </c>
      <c r="AO51" s="97" t="str">
        <f t="shared" si="47"/>
        <v/>
      </c>
      <c r="AP51" s="62" t="str">
        <f t="shared" si="24"/>
        <v/>
      </c>
      <c r="AQ51" s="62" t="str">
        <f t="shared" si="25"/>
        <v/>
      </c>
      <c r="AR51" s="145" t="str">
        <f t="shared" si="26"/>
        <v/>
      </c>
    </row>
    <row r="52" spans="1:44" ht="15" customHeight="1" x14ac:dyDescent="0.2">
      <c r="A52" s="47" t="s">
        <v>264</v>
      </c>
      <c r="B52" s="48" t="s">
        <v>322</v>
      </c>
      <c r="C52" s="141">
        <v>1589</v>
      </c>
      <c r="D52" s="134"/>
      <c r="E52" s="42">
        <f t="shared" si="27"/>
        <v>4.1884126733090832E-2</v>
      </c>
      <c r="F52" s="43">
        <f t="shared" si="21"/>
        <v>0</v>
      </c>
      <c r="G52" s="43">
        <f t="shared" si="28"/>
        <v>1589</v>
      </c>
      <c r="H52" s="43" t="str">
        <f>IF(C52&lt;&gt;"", IF(RANK(G52, G$5:G$62)+COUNTIF(G$52:G52, G52) -1&lt;=(H$65-F$63), RANK(G52, G$5:G$62)+COUNTIF(G$52:G52, G52) -1, ""), "")</f>
        <v/>
      </c>
      <c r="I52" s="138" t="str">
        <f t="shared" si="29"/>
        <v/>
      </c>
      <c r="J52" s="143">
        <v>1832</v>
      </c>
      <c r="K52" s="134"/>
      <c r="L52" s="42">
        <f t="shared" si="30"/>
        <v>4.4273665385823724E-2</v>
      </c>
      <c r="M52" s="43">
        <f t="shared" si="22"/>
        <v>0</v>
      </c>
      <c r="N52" s="43">
        <f t="shared" si="31"/>
        <v>1832</v>
      </c>
      <c r="O52" s="43" t="str">
        <f>IF(J52&lt;&gt;"", IF(RANK(N52, N$5:N$62)+COUNTIF(N$52:N52, N52) -1&lt;=(O$65-M$63), RANK(N52, N$5:N$62)+COUNTIF(N$52:N52, N52) -1, ""), "")</f>
        <v/>
      </c>
      <c r="P52" s="138" t="str">
        <f t="shared" si="32"/>
        <v/>
      </c>
      <c r="Q52" s="143">
        <v>1221</v>
      </c>
      <c r="R52" s="134"/>
      <c r="S52" s="42">
        <f t="shared" si="33"/>
        <v>2.9184692975117717E-2</v>
      </c>
      <c r="T52" s="43">
        <f t="shared" si="23"/>
        <v>0</v>
      </c>
      <c r="U52" s="43">
        <f t="shared" si="34"/>
        <v>1221</v>
      </c>
      <c r="V52" s="43" t="str">
        <f>IF(Q52&lt;&gt;"", IF(RANK(U52, U$5:U$62)+COUNTIF(U$52:U52, U52) -1&lt;=(V$65-T$63), RANK(U52, U$5:U$62)+COUNTIF(U$52:U52, U52) -1, ""), "")</f>
        <v/>
      </c>
      <c r="W52" s="138" t="str">
        <f t="shared" si="35"/>
        <v/>
      </c>
      <c r="X52" s="149" t="str">
        <f t="shared" si="36"/>
        <v/>
      </c>
      <c r="Y52" s="50">
        <f t="shared" si="37"/>
        <v>4642</v>
      </c>
      <c r="Z52" s="51"/>
      <c r="AA52" s="84" t="str">
        <f t="shared" si="38"/>
        <v/>
      </c>
      <c r="AB52" s="86" t="str">
        <f t="shared" si="39"/>
        <v/>
      </c>
      <c r="AC52" s="86"/>
      <c r="AD52" s="83" t="str">
        <f t="shared" si="40"/>
        <v/>
      </c>
      <c r="AE52" s="86" t="str">
        <f t="shared" si="41"/>
        <v/>
      </c>
      <c r="AF52" s="86" t="str">
        <f t="shared" si="42"/>
        <v/>
      </c>
      <c r="AG52" s="84" t="str">
        <f>IF(AA52&lt;&gt;"", IF(RANK(AF52, AF$5:AF$62)+COUNTIF(AF$52:AF52, AF52) -1&lt;=(B$68-AB$63-AE$63), RANK(AF52, AF$5:AF$62)+COUNTIF(AF$52:AF52, AF52) -1, ""), "")</f>
        <v/>
      </c>
      <c r="AH52" s="93" t="str">
        <f t="shared" si="43"/>
        <v/>
      </c>
      <c r="AI52" s="103" t="str">
        <f t="shared" si="44"/>
        <v/>
      </c>
      <c r="AK52" s="144">
        <f>IF(Y52&lt;&gt; "", Y52/Y63, "")</f>
        <v>5.2446999380849728E-3</v>
      </c>
      <c r="AL52" s="62" t="str">
        <f t="shared" si="45"/>
        <v/>
      </c>
      <c r="AM52" s="70">
        <f t="shared" si="46"/>
        <v>-5.2446999380849702E-3</v>
      </c>
      <c r="AO52" s="97" t="str">
        <f t="shared" si="47"/>
        <v/>
      </c>
      <c r="AP52" s="62" t="str">
        <f t="shared" si="24"/>
        <v/>
      </c>
      <c r="AQ52" s="62" t="str">
        <f t="shared" si="25"/>
        <v/>
      </c>
      <c r="AR52" s="145" t="str">
        <f t="shared" si="26"/>
        <v/>
      </c>
    </row>
    <row r="53" spans="1:44" ht="15" customHeight="1" x14ac:dyDescent="0.2">
      <c r="A53" s="47" t="s">
        <v>265</v>
      </c>
      <c r="B53" s="48" t="s">
        <v>323</v>
      </c>
      <c r="C53" s="141">
        <v>1493</v>
      </c>
      <c r="D53" s="134"/>
      <c r="E53" s="42">
        <f t="shared" si="27"/>
        <v>3.9353682323791446E-2</v>
      </c>
      <c r="F53" s="43">
        <f t="shared" si="21"/>
        <v>0</v>
      </c>
      <c r="G53" s="43">
        <f t="shared" si="28"/>
        <v>1493</v>
      </c>
      <c r="H53" s="43" t="str">
        <f>IF(C53&lt;&gt;"", IF(RANK(G53, G$5:G$62)+COUNTIF(G$53:G53, G53) -1&lt;=(H$65-F$63), RANK(G53, G$5:G$62)+COUNTIF(G$53:G53, G53) -1, ""), "")</f>
        <v/>
      </c>
      <c r="I53" s="138" t="str">
        <f t="shared" si="29"/>
        <v/>
      </c>
      <c r="J53" s="143">
        <v>395</v>
      </c>
      <c r="K53" s="134"/>
      <c r="L53" s="42">
        <f t="shared" si="30"/>
        <v>9.5459049276202905E-3</v>
      </c>
      <c r="M53" s="43">
        <f t="shared" si="22"/>
        <v>0</v>
      </c>
      <c r="N53" s="43">
        <f t="shared" si="31"/>
        <v>395</v>
      </c>
      <c r="O53" s="43" t="str">
        <f>IF(J53&lt;&gt;"", IF(RANK(N53, N$5:N$62)+COUNTIF(N$53:N53, N53) -1&lt;=(O$65-M$63), RANK(N53, N$5:N$62)+COUNTIF(N$53:N53, N53) -1, ""), "")</f>
        <v/>
      </c>
      <c r="P53" s="138" t="str">
        <f t="shared" si="32"/>
        <v/>
      </c>
      <c r="Q53" s="143">
        <v>230</v>
      </c>
      <c r="R53" s="134"/>
      <c r="S53" s="42">
        <f t="shared" si="33"/>
        <v>5.4975261132490377E-3</v>
      </c>
      <c r="T53" s="43">
        <f t="shared" si="23"/>
        <v>0</v>
      </c>
      <c r="U53" s="43">
        <f t="shared" si="34"/>
        <v>230</v>
      </c>
      <c r="V53" s="43" t="str">
        <f>IF(Q53&lt;&gt;"", IF(RANK(U53, U$5:U$62)+COUNTIF(U$53:U53, U53) -1&lt;=(V$65-T$63), RANK(U53, U$5:U$62)+COUNTIF(U$53:U53, U53) -1, ""), "")</f>
        <v/>
      </c>
      <c r="W53" s="138" t="str">
        <f t="shared" si="35"/>
        <v/>
      </c>
      <c r="X53" s="149" t="str">
        <f t="shared" si="36"/>
        <v/>
      </c>
      <c r="Y53" s="50">
        <f t="shared" si="37"/>
        <v>2118</v>
      </c>
      <c r="Z53" s="51"/>
      <c r="AA53" s="84" t="str">
        <f t="shared" si="38"/>
        <v/>
      </c>
      <c r="AB53" s="86" t="str">
        <f t="shared" si="39"/>
        <v/>
      </c>
      <c r="AC53" s="86"/>
      <c r="AD53" s="83" t="str">
        <f t="shared" si="40"/>
        <v/>
      </c>
      <c r="AE53" s="86" t="str">
        <f t="shared" si="41"/>
        <v/>
      </c>
      <c r="AF53" s="86" t="str">
        <f t="shared" si="42"/>
        <v/>
      </c>
      <c r="AG53" s="84" t="str">
        <f>IF(AA53&lt;&gt;"", IF(RANK(AF53, AF$5:AF$62)+COUNTIF(AF$53:AF53, AF53) -1&lt;=(B$68-AB$63-AE$63), RANK(AF53, AF$5:AF$62)+COUNTIF(AF$53:AF53, AF53) -1, ""), "")</f>
        <v/>
      </c>
      <c r="AH53" s="93" t="str">
        <f t="shared" si="43"/>
        <v/>
      </c>
      <c r="AI53" s="103" t="str">
        <f t="shared" si="44"/>
        <v/>
      </c>
      <c r="AK53" s="144">
        <f>IF(Y53&lt;&gt; "", Y53/Y63, "")</f>
        <v>2.3929932074243801E-3</v>
      </c>
      <c r="AL53" s="62" t="str">
        <f t="shared" si="45"/>
        <v/>
      </c>
      <c r="AM53" s="70">
        <f t="shared" si="46"/>
        <v>-2.3929932074243801E-3</v>
      </c>
      <c r="AO53" s="97" t="str">
        <f t="shared" si="47"/>
        <v/>
      </c>
      <c r="AP53" s="62" t="str">
        <f t="shared" si="24"/>
        <v/>
      </c>
      <c r="AQ53" s="62" t="str">
        <f t="shared" si="25"/>
        <v/>
      </c>
      <c r="AR53" s="145" t="str">
        <f t="shared" si="26"/>
        <v/>
      </c>
    </row>
    <row r="54" spans="1:44" ht="15" customHeight="1" x14ac:dyDescent="0.2">
      <c r="A54" s="47" t="s">
        <v>266</v>
      </c>
      <c r="B54" s="48" t="s">
        <v>324</v>
      </c>
      <c r="C54" s="141">
        <v>314</v>
      </c>
      <c r="D54" s="134"/>
      <c r="E54" s="42">
        <f t="shared" si="27"/>
        <v>8.2766619220833986E-3</v>
      </c>
      <c r="F54" s="43">
        <f t="shared" si="21"/>
        <v>0</v>
      </c>
      <c r="G54" s="43">
        <f t="shared" si="28"/>
        <v>314</v>
      </c>
      <c r="H54" s="43" t="str">
        <f>IF(C54&lt;&gt;"", IF(RANK(G54, G$5:G$62)+COUNTIF(G$54:G54, G54) -1&lt;=(H$65-F$63), RANK(G54, G$5:G$62)+COUNTIF(G$54:G54, G54) -1, ""), "")</f>
        <v/>
      </c>
      <c r="I54" s="138" t="str">
        <f t="shared" si="29"/>
        <v/>
      </c>
      <c r="J54" s="143">
        <v>405</v>
      </c>
      <c r="K54" s="134"/>
      <c r="L54" s="42">
        <f t="shared" si="30"/>
        <v>9.7875734068005506E-3</v>
      </c>
      <c r="M54" s="43">
        <f t="shared" si="22"/>
        <v>0</v>
      </c>
      <c r="N54" s="43">
        <f t="shared" si="31"/>
        <v>405</v>
      </c>
      <c r="O54" s="43" t="str">
        <f>IF(J54&lt;&gt;"", IF(RANK(N54, N$5:N$62)+COUNTIF(N$54:N54, N54) -1&lt;=(O$65-M$63), RANK(N54, N$5:N$62)+COUNTIF(N$54:N54, N54) -1, ""), "")</f>
        <v/>
      </c>
      <c r="P54" s="138" t="str">
        <f t="shared" si="32"/>
        <v/>
      </c>
      <c r="Q54" s="143">
        <v>69</v>
      </c>
      <c r="R54" s="134"/>
      <c r="S54" s="42">
        <f t="shared" si="33"/>
        <v>1.6492578339747114E-3</v>
      </c>
      <c r="T54" s="43">
        <f t="shared" si="23"/>
        <v>0</v>
      </c>
      <c r="U54" s="43">
        <f t="shared" si="34"/>
        <v>69</v>
      </c>
      <c r="V54" s="43" t="str">
        <f>IF(Q54&lt;&gt;"", IF(RANK(U54, U$5:U$62)+COUNTIF(U$54:U54, U54) -1&lt;=(V$65-T$63), RANK(U54, U$5:U$62)+COUNTIF(U$54:U54, U54) -1, ""), "")</f>
        <v/>
      </c>
      <c r="W54" s="138" t="str">
        <f t="shared" si="35"/>
        <v/>
      </c>
      <c r="X54" s="149" t="str">
        <f t="shared" si="36"/>
        <v/>
      </c>
      <c r="Y54" s="50">
        <f t="shared" si="37"/>
        <v>788</v>
      </c>
      <c r="Z54" s="51"/>
      <c r="AA54" s="84" t="str">
        <f t="shared" si="38"/>
        <v/>
      </c>
      <c r="AB54" s="86" t="str">
        <f t="shared" si="39"/>
        <v/>
      </c>
      <c r="AC54" s="86"/>
      <c r="AD54" s="83" t="str">
        <f t="shared" si="40"/>
        <v/>
      </c>
      <c r="AE54" s="86" t="str">
        <f t="shared" si="41"/>
        <v/>
      </c>
      <c r="AF54" s="86" t="str">
        <f t="shared" si="42"/>
        <v/>
      </c>
      <c r="AG54" s="84" t="str">
        <f>IF(AA54&lt;&gt;"", IF(RANK(AF54, AF$5:AF$62)+COUNTIF(AF$54:AF54, AF54) -1&lt;=(B$68-AB$63-AE$63), RANK(AF54, AF$5:AF$62)+COUNTIF(AF$54:AF54, AF54) -1, ""), "")</f>
        <v/>
      </c>
      <c r="AH54" s="93" t="str">
        <f t="shared" si="43"/>
        <v/>
      </c>
      <c r="AI54" s="103" t="str">
        <f t="shared" si="44"/>
        <v/>
      </c>
      <c r="AK54" s="144">
        <f>IF(Y54&lt;&gt; "", Y54/Y63, "")</f>
        <v>8.9031097613333872E-4</v>
      </c>
      <c r="AL54" s="62" t="str">
        <f t="shared" si="45"/>
        <v/>
      </c>
      <c r="AM54" s="70">
        <f t="shared" si="46"/>
        <v>-8.9031097613333904E-4</v>
      </c>
      <c r="AO54" s="97" t="str">
        <f t="shared" si="47"/>
        <v/>
      </c>
      <c r="AP54" s="62" t="str">
        <f t="shared" si="24"/>
        <v/>
      </c>
      <c r="AQ54" s="62" t="str">
        <f t="shared" si="25"/>
        <v/>
      </c>
      <c r="AR54" s="145" t="str">
        <f t="shared" si="26"/>
        <v/>
      </c>
    </row>
    <row r="55" spans="1:44" ht="15" customHeight="1" x14ac:dyDescent="0.2">
      <c r="A55" s="160" t="s">
        <v>267</v>
      </c>
      <c r="B55" s="161" t="s">
        <v>325</v>
      </c>
      <c r="C55" s="162">
        <v>6900</v>
      </c>
      <c r="D55" s="163"/>
      <c r="E55" s="164">
        <f t="shared" si="27"/>
        <v>0.18187569191839317</v>
      </c>
      <c r="F55" s="165">
        <f t="shared" si="21"/>
        <v>0</v>
      </c>
      <c r="G55" s="165">
        <f t="shared" si="28"/>
        <v>6900</v>
      </c>
      <c r="H55" s="165" t="str">
        <f>IF(C55&lt;&gt;"", IF(RANK(G55, G$5:G$62)+COUNTIF(G$55:G55, G55) -1&lt;=(H$65-F$63), RANK(G55, G$5:G$62)+COUNTIF(G$55:G55, G55) -1, ""), "")</f>
        <v/>
      </c>
      <c r="I55" s="166" t="str">
        <f t="shared" si="29"/>
        <v/>
      </c>
      <c r="J55" s="167">
        <v>15995</v>
      </c>
      <c r="K55" s="163"/>
      <c r="L55" s="164">
        <f t="shared" si="30"/>
        <v>0.3865487324488267</v>
      </c>
      <c r="M55" s="165">
        <f t="shared" si="22"/>
        <v>0</v>
      </c>
      <c r="N55" s="165">
        <f t="shared" si="31"/>
        <v>15995</v>
      </c>
      <c r="O55" s="165" t="str">
        <f>IF(J55&lt;&gt;"", IF(RANK(N55, N$5:N$62)+COUNTIF(N$55:N55, N55) -1&lt;=(O$65-M$63), RANK(N55, N$5:N$62)+COUNTIF(N$55:N55, N55) -1, ""), "")</f>
        <v/>
      </c>
      <c r="P55" s="166" t="str">
        <f t="shared" si="32"/>
        <v/>
      </c>
      <c r="Q55" s="167">
        <v>1592</v>
      </c>
      <c r="R55" s="163"/>
      <c r="S55" s="164">
        <f t="shared" si="33"/>
        <v>3.8052441618662905E-2</v>
      </c>
      <c r="T55" s="165">
        <f t="shared" si="23"/>
        <v>0</v>
      </c>
      <c r="U55" s="165">
        <f t="shared" si="34"/>
        <v>1592</v>
      </c>
      <c r="V55" s="165" t="str">
        <f>IF(Q55&lt;&gt;"", IF(RANK(U55, U$5:U$62)+COUNTIF(U$55:U55, U55) -1&lt;=(V$65-T$63), RANK(U55, U$5:U$62)+COUNTIF(U$55:U55, U55) -1, ""), "")</f>
        <v/>
      </c>
      <c r="W55" s="166" t="str">
        <f t="shared" si="35"/>
        <v/>
      </c>
      <c r="X55" s="168" t="str">
        <f t="shared" si="36"/>
        <v/>
      </c>
      <c r="Y55" s="169">
        <f t="shared" si="37"/>
        <v>24487</v>
      </c>
      <c r="Z55" s="170"/>
      <c r="AA55" s="171">
        <f t="shared" si="38"/>
        <v>24487</v>
      </c>
      <c r="AB55" s="172" t="str">
        <f t="shared" si="39"/>
        <v/>
      </c>
      <c r="AC55" s="172"/>
      <c r="AD55" s="173">
        <f t="shared" si="40"/>
        <v>1.1812349252291365</v>
      </c>
      <c r="AE55" s="172">
        <f t="shared" si="41"/>
        <v>1</v>
      </c>
      <c r="AF55" s="172">
        <f t="shared" si="42"/>
        <v>3757</v>
      </c>
      <c r="AG55" s="171" t="str">
        <f>IF(AA55&lt;&gt;"", IF(RANK(AF55, AF$5:AF$62)+COUNTIF(AF$55:AF55, AF55) -1&lt;=(B$68-AB$63-AE$63), RANK(AF55, AF$5:AF$62)+COUNTIF(AF$55:AF55, AF55) -1, ""), "")</f>
        <v/>
      </c>
      <c r="AH55" s="171">
        <f t="shared" si="43"/>
        <v>1</v>
      </c>
      <c r="AI55" s="174">
        <f t="shared" si="44"/>
        <v>1</v>
      </c>
      <c r="AK55" s="175">
        <f>IF(Y55&lt;&gt; "", Y55/Y63, "")</f>
        <v>2.766630059971709E-2</v>
      </c>
      <c r="AL55" s="176">
        <f t="shared" si="45"/>
        <v>2.6315789473684209E-2</v>
      </c>
      <c r="AM55" s="177">
        <f t="shared" si="46"/>
        <v>-1.3505111260329015E-3</v>
      </c>
      <c r="AO55" s="178">
        <f t="shared" si="47"/>
        <v>24487</v>
      </c>
      <c r="AP55" s="176">
        <f t="shared" si="24"/>
        <v>3.0289049086887898E-2</v>
      </c>
      <c r="AQ55" s="176">
        <f t="shared" si="25"/>
        <v>2.6315789473684209E-2</v>
      </c>
      <c r="AR55" s="179">
        <f t="shared" si="26"/>
        <v>-3.973259613203689E-3</v>
      </c>
    </row>
    <row r="56" spans="1:44" ht="15" customHeight="1" x14ac:dyDescent="0.2">
      <c r="A56" s="47" t="s">
        <v>268</v>
      </c>
      <c r="B56" s="48" t="s">
        <v>326</v>
      </c>
      <c r="C56" s="49"/>
      <c r="D56" s="134"/>
      <c r="E56" s="42" t="str">
        <f t="shared" si="27"/>
        <v/>
      </c>
      <c r="F56" s="43" t="str">
        <f t="shared" si="21"/>
        <v/>
      </c>
      <c r="G56" s="43" t="str">
        <f t="shared" si="28"/>
        <v/>
      </c>
      <c r="H56" s="43" t="str">
        <f>IF(C56&lt;&gt;"", IF(RANK(G56, G$5:G$62)+COUNTIF(G$56:G56, G56) -1&lt;=(H$65-F$63), RANK(G56, G$5:G$62)+COUNTIF(G$56:G56, G56) -1, ""), "")</f>
        <v/>
      </c>
      <c r="I56" s="44" t="str">
        <f t="shared" si="29"/>
        <v/>
      </c>
      <c r="J56" s="142"/>
      <c r="K56" s="134"/>
      <c r="L56" s="42" t="str">
        <f t="shared" si="30"/>
        <v/>
      </c>
      <c r="M56" s="43" t="str">
        <f t="shared" si="22"/>
        <v/>
      </c>
      <c r="N56" s="43" t="str">
        <f t="shared" si="31"/>
        <v/>
      </c>
      <c r="O56" s="43" t="str">
        <f>IF(J56&lt;&gt;"", IF(RANK(N56, N$5:N$62)+COUNTIF(N$56:N56, N56) -1&lt;=(O$65-M$63), RANK(N56, N$5:N$62)+COUNTIF(N$56:N56, N56) -1, ""), "")</f>
        <v/>
      </c>
      <c r="P56" s="44" t="str">
        <f t="shared" si="32"/>
        <v/>
      </c>
      <c r="Q56" s="142"/>
      <c r="R56" s="134"/>
      <c r="S56" s="42" t="str">
        <f t="shared" si="33"/>
        <v/>
      </c>
      <c r="T56" s="43" t="str">
        <f t="shared" si="23"/>
        <v/>
      </c>
      <c r="U56" s="43" t="str">
        <f t="shared" si="34"/>
        <v/>
      </c>
      <c r="V56" s="43" t="str">
        <f>IF(Q56&lt;&gt;"", IF(RANK(U56, U$5:U$62)+COUNTIF(U$56:U56, U56) -1&lt;=(V$65-T$63), RANK(U56, U$5:U$62)+COUNTIF(U$56:U56, U56) -1, ""), "")</f>
        <v/>
      </c>
      <c r="W56" s="44" t="str">
        <f t="shared" si="35"/>
        <v/>
      </c>
      <c r="X56" s="148" t="str">
        <f t="shared" si="36"/>
        <v/>
      </c>
      <c r="Y56" s="50" t="str">
        <f t="shared" si="37"/>
        <v/>
      </c>
      <c r="Z56" s="51"/>
      <c r="AA56" s="84" t="str">
        <f t="shared" si="38"/>
        <v/>
      </c>
      <c r="AB56" s="86" t="str">
        <f t="shared" si="39"/>
        <v/>
      </c>
      <c r="AC56" s="86"/>
      <c r="AD56" s="83" t="str">
        <f t="shared" si="40"/>
        <v/>
      </c>
      <c r="AE56" s="86" t="str">
        <f t="shared" si="41"/>
        <v/>
      </c>
      <c r="AF56" s="86" t="str">
        <f t="shared" si="42"/>
        <v/>
      </c>
      <c r="AG56" s="84" t="str">
        <f>IF(AA56&lt;&gt;"", IF(RANK(AF56, AF$5:AF$62)+COUNTIF(AF$56:AF56, AF56) -1&lt;=(B$68-AB$63-AE$63), RANK(AF56, AF$5:AF$62)+COUNTIF(AF$56:AF56, AF56) -1, ""), "")</f>
        <v/>
      </c>
      <c r="AH56" s="93" t="str">
        <f t="shared" si="43"/>
        <v/>
      </c>
      <c r="AI56" s="103" t="str">
        <f t="shared" si="44"/>
        <v/>
      </c>
      <c r="AK56" s="144" t="str">
        <f>IF(Y56&lt;&gt; "", Y56/Y63, "")</f>
        <v/>
      </c>
      <c r="AL56" s="62" t="str">
        <f t="shared" si="45"/>
        <v/>
      </c>
      <c r="AM56" s="70" t="str">
        <f t="shared" si="46"/>
        <v/>
      </c>
      <c r="AO56" s="97" t="str">
        <f t="shared" si="47"/>
        <v/>
      </c>
      <c r="AP56" s="62" t="str">
        <f t="shared" si="24"/>
        <v/>
      </c>
      <c r="AQ56" s="62" t="str">
        <f t="shared" si="25"/>
        <v/>
      </c>
      <c r="AR56" s="145" t="str">
        <f t="shared" si="26"/>
        <v/>
      </c>
    </row>
    <row r="57" spans="1:44" ht="15" customHeight="1" x14ac:dyDescent="0.2">
      <c r="A57" s="47" t="s">
        <v>269</v>
      </c>
      <c r="B57" s="48" t="s">
        <v>327</v>
      </c>
      <c r="C57" s="49"/>
      <c r="D57" s="134"/>
      <c r="E57" s="42" t="str">
        <f t="shared" si="27"/>
        <v/>
      </c>
      <c r="F57" s="43" t="str">
        <f t="shared" si="21"/>
        <v/>
      </c>
      <c r="G57" s="43" t="str">
        <f t="shared" si="28"/>
        <v/>
      </c>
      <c r="H57" s="43" t="str">
        <f>IF(C57&lt;&gt;"", IF(RANK(G57, G$5:G$62)+COUNTIF(G$57:G57, G57) -1&lt;=(H$65-F$63), RANK(G57, G$5:G$62)+COUNTIF(G$57:G57, G57) -1, ""), "")</f>
        <v/>
      </c>
      <c r="I57" s="44" t="str">
        <f t="shared" si="29"/>
        <v/>
      </c>
      <c r="J57" s="142"/>
      <c r="K57" s="134"/>
      <c r="L57" s="42" t="str">
        <f t="shared" si="30"/>
        <v/>
      </c>
      <c r="M57" s="43" t="str">
        <f t="shared" si="22"/>
        <v/>
      </c>
      <c r="N57" s="43" t="str">
        <f t="shared" si="31"/>
        <v/>
      </c>
      <c r="O57" s="43" t="str">
        <f>IF(J57&lt;&gt;"", IF(RANK(N57, N$5:N$62)+COUNTIF(N$57:N57, N57) -1&lt;=(O$65-M$63), RANK(N57, N$5:N$62)+COUNTIF(N$57:N57, N57) -1, ""), "")</f>
        <v/>
      </c>
      <c r="P57" s="44" t="str">
        <f t="shared" si="32"/>
        <v/>
      </c>
      <c r="Q57" s="142"/>
      <c r="R57" s="134"/>
      <c r="S57" s="42" t="str">
        <f t="shared" si="33"/>
        <v/>
      </c>
      <c r="T57" s="43" t="str">
        <f t="shared" si="23"/>
        <v/>
      </c>
      <c r="U57" s="43" t="str">
        <f t="shared" si="34"/>
        <v/>
      </c>
      <c r="V57" s="43" t="str">
        <f>IF(Q57&lt;&gt;"", IF(RANK(U57, U$5:U$62)+COUNTIF(U$57:U57, U57) -1&lt;=(V$65-T$63), RANK(U57, U$5:U$62)+COUNTIF(U$57:U57, U57) -1, ""), "")</f>
        <v/>
      </c>
      <c r="W57" s="44" t="str">
        <f t="shared" si="35"/>
        <v/>
      </c>
      <c r="X57" s="148" t="str">
        <f t="shared" si="36"/>
        <v/>
      </c>
      <c r="Y57" s="50" t="str">
        <f t="shared" si="37"/>
        <v/>
      </c>
      <c r="Z57" s="51"/>
      <c r="AA57" s="84" t="str">
        <f t="shared" si="38"/>
        <v/>
      </c>
      <c r="AB57" s="86" t="str">
        <f t="shared" si="39"/>
        <v/>
      </c>
      <c r="AC57" s="86"/>
      <c r="AD57" s="83" t="str">
        <f t="shared" si="40"/>
        <v/>
      </c>
      <c r="AE57" s="86" t="str">
        <f t="shared" si="41"/>
        <v/>
      </c>
      <c r="AF57" s="86" t="str">
        <f t="shared" si="42"/>
        <v/>
      </c>
      <c r="AG57" s="84" t="str">
        <f>IF(AA57&lt;&gt;"", IF(RANK(AF57, AF$5:AF$62)+COUNTIF(AF$57:AF57, AF57) -1&lt;=(B$68-AB$63-AE$63), RANK(AF57, AF$5:AF$62)+COUNTIF(AF$57:AF57, AF57) -1, ""), "")</f>
        <v/>
      </c>
      <c r="AH57" s="93" t="str">
        <f t="shared" si="43"/>
        <v/>
      </c>
      <c r="AI57" s="103" t="str">
        <f t="shared" si="44"/>
        <v/>
      </c>
      <c r="AK57" s="144" t="str">
        <f>IF(Y57&lt;&gt; "", Y57/Y63, "")</f>
        <v/>
      </c>
      <c r="AL57" s="62" t="str">
        <f t="shared" si="45"/>
        <v/>
      </c>
      <c r="AM57" s="70" t="str">
        <f t="shared" si="46"/>
        <v/>
      </c>
      <c r="AO57" s="97" t="str">
        <f t="shared" si="47"/>
        <v/>
      </c>
      <c r="AP57" s="62" t="str">
        <f t="shared" si="24"/>
        <v/>
      </c>
      <c r="AQ57" s="62" t="str">
        <f t="shared" si="25"/>
        <v/>
      </c>
      <c r="AR57" s="145" t="str">
        <f t="shared" si="26"/>
        <v/>
      </c>
    </row>
    <row r="58" spans="1:44" ht="15" customHeight="1" x14ac:dyDescent="0.2">
      <c r="A58" s="47" t="s">
        <v>270</v>
      </c>
      <c r="B58" s="48" t="s">
        <v>328</v>
      </c>
      <c r="C58" s="49"/>
      <c r="D58" s="134"/>
      <c r="E58" s="42" t="str">
        <f t="shared" si="27"/>
        <v/>
      </c>
      <c r="F58" s="43" t="str">
        <f t="shared" si="21"/>
        <v/>
      </c>
      <c r="G58" s="43" t="str">
        <f t="shared" si="28"/>
        <v/>
      </c>
      <c r="H58" s="43" t="str">
        <f>IF(C58&lt;&gt;"", IF(RANK(G58, G$5:G$62)+COUNTIF(G$58:G58, G58) -1&lt;=(H$65-F$63), RANK(G58, G$5:G$62)+COUNTIF(G$58:G58, G58) -1, ""), "")</f>
        <v/>
      </c>
      <c r="I58" s="44" t="str">
        <f t="shared" si="29"/>
        <v/>
      </c>
      <c r="J58" s="142"/>
      <c r="K58" s="134"/>
      <c r="L58" s="42" t="str">
        <f t="shared" si="30"/>
        <v/>
      </c>
      <c r="M58" s="43" t="str">
        <f t="shared" si="22"/>
        <v/>
      </c>
      <c r="N58" s="43" t="str">
        <f t="shared" si="31"/>
        <v/>
      </c>
      <c r="O58" s="43" t="str">
        <f>IF(J58&lt;&gt;"", IF(RANK(N58, N$5:N$62)+COUNTIF(N$58:N58, N58) -1&lt;=(O$65-M$63), RANK(N58, N$5:N$62)+COUNTIF(N$58:N58, N58) -1, ""), "")</f>
        <v/>
      </c>
      <c r="P58" s="44" t="str">
        <f t="shared" si="32"/>
        <v/>
      </c>
      <c r="Q58" s="142"/>
      <c r="R58" s="134"/>
      <c r="S58" s="42" t="str">
        <f t="shared" si="33"/>
        <v/>
      </c>
      <c r="T58" s="43" t="str">
        <f t="shared" si="23"/>
        <v/>
      </c>
      <c r="U58" s="43" t="str">
        <f t="shared" si="34"/>
        <v/>
      </c>
      <c r="V58" s="43" t="str">
        <f>IF(Q58&lt;&gt;"", IF(RANK(U58, U$5:U$62)+COUNTIF(U$58:U58, U58) -1&lt;=(V$65-T$63), RANK(U58, U$5:U$62)+COUNTIF(U$58:U58, U58) -1, ""), "")</f>
        <v/>
      </c>
      <c r="W58" s="44" t="str">
        <f t="shared" si="35"/>
        <v/>
      </c>
      <c r="X58" s="148" t="str">
        <f t="shared" si="36"/>
        <v/>
      </c>
      <c r="Y58" s="50" t="str">
        <f t="shared" si="37"/>
        <v/>
      </c>
      <c r="Z58" s="51"/>
      <c r="AA58" s="84" t="str">
        <f t="shared" si="38"/>
        <v/>
      </c>
      <c r="AB58" s="86" t="str">
        <f t="shared" si="39"/>
        <v/>
      </c>
      <c r="AC58" s="86"/>
      <c r="AD58" s="83" t="str">
        <f t="shared" si="40"/>
        <v/>
      </c>
      <c r="AE58" s="86" t="str">
        <f t="shared" si="41"/>
        <v/>
      </c>
      <c r="AF58" s="86" t="str">
        <f t="shared" si="42"/>
        <v/>
      </c>
      <c r="AG58" s="84" t="str">
        <f>IF(AA58&lt;&gt;"", IF(RANK(AF58, AF$5:AF$62)+COUNTIF(AF$58:AF58, AF58) -1&lt;=(B$68-AB$63-AE$63), RANK(AF58, AF$5:AF$62)+COUNTIF(AF$58:AF58, AF58) -1, ""), "")</f>
        <v/>
      </c>
      <c r="AH58" s="93" t="str">
        <f t="shared" si="43"/>
        <v/>
      </c>
      <c r="AI58" s="103" t="str">
        <f t="shared" si="44"/>
        <v/>
      </c>
      <c r="AK58" s="144" t="str">
        <f>IF(Y58&lt;&gt; "", Y58/Y63, "")</f>
        <v/>
      </c>
      <c r="AL58" s="62" t="str">
        <f t="shared" si="45"/>
        <v/>
      </c>
      <c r="AM58" s="70" t="str">
        <f t="shared" si="46"/>
        <v/>
      </c>
      <c r="AO58" s="97" t="str">
        <f t="shared" si="47"/>
        <v/>
      </c>
      <c r="AP58" s="62" t="str">
        <f t="shared" si="24"/>
        <v/>
      </c>
      <c r="AQ58" s="62" t="str">
        <f t="shared" si="25"/>
        <v/>
      </c>
      <c r="AR58" s="145" t="str">
        <f t="shared" si="26"/>
        <v/>
      </c>
    </row>
    <row r="59" spans="1:44" ht="15" customHeight="1" x14ac:dyDescent="0.2">
      <c r="A59" s="47" t="s">
        <v>271</v>
      </c>
      <c r="B59" s="48" t="s">
        <v>329</v>
      </c>
      <c r="C59" s="49"/>
      <c r="D59" s="134"/>
      <c r="E59" s="42" t="str">
        <f t="shared" si="27"/>
        <v/>
      </c>
      <c r="F59" s="43" t="str">
        <f t="shared" si="21"/>
        <v/>
      </c>
      <c r="G59" s="43" t="str">
        <f t="shared" si="28"/>
        <v/>
      </c>
      <c r="H59" s="43" t="str">
        <f>IF(C59&lt;&gt;"", IF(RANK(G59, G$5:G$62)+COUNTIF(G$59:G59, G59) -1&lt;=(H$65-F$63), RANK(G59, G$5:G$62)+COUNTIF(G$59:G59, G59) -1, ""), "")</f>
        <v/>
      </c>
      <c r="I59" s="44" t="str">
        <f t="shared" si="29"/>
        <v/>
      </c>
      <c r="J59" s="142"/>
      <c r="K59" s="134"/>
      <c r="L59" s="42" t="str">
        <f t="shared" si="30"/>
        <v/>
      </c>
      <c r="M59" s="43" t="str">
        <f t="shared" si="22"/>
        <v/>
      </c>
      <c r="N59" s="43" t="str">
        <f t="shared" si="31"/>
        <v/>
      </c>
      <c r="O59" s="43" t="str">
        <f>IF(J59&lt;&gt;"", IF(RANK(N59, N$5:N$62)+COUNTIF(N$59:N59, N59) -1&lt;=(O$65-M$63), RANK(N59, N$5:N$62)+COUNTIF(N$59:N59, N59) -1, ""), "")</f>
        <v/>
      </c>
      <c r="P59" s="44" t="str">
        <f t="shared" si="32"/>
        <v/>
      </c>
      <c r="Q59" s="142"/>
      <c r="R59" s="134"/>
      <c r="S59" s="42" t="str">
        <f t="shared" si="33"/>
        <v/>
      </c>
      <c r="T59" s="43" t="str">
        <f t="shared" si="23"/>
        <v/>
      </c>
      <c r="U59" s="43" t="str">
        <f t="shared" si="34"/>
        <v/>
      </c>
      <c r="V59" s="43" t="str">
        <f>IF(Q59&lt;&gt;"", IF(RANK(U59, U$5:U$62)+COUNTIF(U$59:U59, U59) -1&lt;=(V$65-T$63), RANK(U59, U$5:U$62)+COUNTIF(U$59:U59, U59) -1, ""), "")</f>
        <v/>
      </c>
      <c r="W59" s="44" t="str">
        <f t="shared" si="35"/>
        <v/>
      </c>
      <c r="X59" s="148" t="str">
        <f t="shared" si="36"/>
        <v/>
      </c>
      <c r="Y59" s="50" t="str">
        <f t="shared" si="37"/>
        <v/>
      </c>
      <c r="Z59" s="51"/>
      <c r="AA59" s="84" t="str">
        <f t="shared" si="38"/>
        <v/>
      </c>
      <c r="AB59" s="86" t="str">
        <f t="shared" si="39"/>
        <v/>
      </c>
      <c r="AC59" s="86"/>
      <c r="AD59" s="83" t="str">
        <f t="shared" si="40"/>
        <v/>
      </c>
      <c r="AE59" s="86" t="str">
        <f t="shared" si="41"/>
        <v/>
      </c>
      <c r="AF59" s="86" t="str">
        <f t="shared" si="42"/>
        <v/>
      </c>
      <c r="AG59" s="84" t="str">
        <f>IF(AA59&lt;&gt;"", IF(RANK(AF59, AF$5:AF$62)+COUNTIF(AF$59:AF59, AF59) -1&lt;=(B$68-AB$63-AE$63), RANK(AF59, AF$5:AF$62)+COUNTIF(AF$59:AF59, AF59) -1, ""), "")</f>
        <v/>
      </c>
      <c r="AH59" s="93" t="str">
        <f t="shared" si="43"/>
        <v/>
      </c>
      <c r="AI59" s="103" t="str">
        <f t="shared" si="44"/>
        <v/>
      </c>
      <c r="AK59" s="144" t="str">
        <f>IF(Y59&lt;&gt; "", Y59/Y63, "")</f>
        <v/>
      </c>
      <c r="AL59" s="62" t="str">
        <f t="shared" si="45"/>
        <v/>
      </c>
      <c r="AM59" s="70" t="str">
        <f t="shared" si="46"/>
        <v/>
      </c>
      <c r="AO59" s="97" t="str">
        <f t="shared" si="47"/>
        <v/>
      </c>
      <c r="AP59" s="62" t="str">
        <f t="shared" si="24"/>
        <v/>
      </c>
      <c r="AQ59" s="62" t="str">
        <f t="shared" si="25"/>
        <v/>
      </c>
      <c r="AR59" s="145" t="str">
        <f t="shared" si="26"/>
        <v/>
      </c>
    </row>
    <row r="60" spans="1:44" ht="15" customHeight="1" x14ac:dyDescent="0.2">
      <c r="A60" s="47" t="s">
        <v>272</v>
      </c>
      <c r="B60" s="48" t="s">
        <v>330</v>
      </c>
      <c r="C60" s="49"/>
      <c r="D60" s="134"/>
      <c r="E60" s="42" t="str">
        <f t="shared" si="27"/>
        <v/>
      </c>
      <c r="F60" s="43" t="str">
        <f t="shared" si="21"/>
        <v/>
      </c>
      <c r="G60" s="43" t="str">
        <f t="shared" si="28"/>
        <v/>
      </c>
      <c r="H60" s="43" t="str">
        <f>IF(C60&lt;&gt;"", IF(RANK(G60, G$5:G$62)+COUNTIF(G$60:G60, G60) -1&lt;=(H$65-F$63), RANK(G60, G$5:G$62)+COUNTIF(G$60:G60, G60) -1, ""), "")</f>
        <v/>
      </c>
      <c r="I60" s="44" t="str">
        <f t="shared" si="29"/>
        <v/>
      </c>
      <c r="J60" s="142"/>
      <c r="K60" s="134"/>
      <c r="L60" s="42" t="str">
        <f t="shared" si="30"/>
        <v/>
      </c>
      <c r="M60" s="43" t="str">
        <f t="shared" si="22"/>
        <v/>
      </c>
      <c r="N60" s="43" t="str">
        <f t="shared" si="31"/>
        <v/>
      </c>
      <c r="O60" s="43" t="str">
        <f>IF(J60&lt;&gt;"", IF(RANK(N60, N$5:N$62)+COUNTIF(N$60:N60, N60) -1&lt;=(O$65-M$63), RANK(N60, N$5:N$62)+COUNTIF(N$60:N60, N60) -1, ""), "")</f>
        <v/>
      </c>
      <c r="P60" s="44" t="str">
        <f t="shared" si="32"/>
        <v/>
      </c>
      <c r="Q60" s="142"/>
      <c r="R60" s="134"/>
      <c r="S60" s="42" t="str">
        <f t="shared" si="33"/>
        <v/>
      </c>
      <c r="T60" s="43" t="str">
        <f t="shared" si="23"/>
        <v/>
      </c>
      <c r="U60" s="43" t="str">
        <f t="shared" si="34"/>
        <v/>
      </c>
      <c r="V60" s="43" t="str">
        <f>IF(Q60&lt;&gt;"", IF(RANK(U60, U$5:U$62)+COUNTIF(U$60:U60, U60) -1&lt;=(V$65-T$63), RANK(U60, U$5:U$62)+COUNTIF(U$60:U60, U60) -1, ""), "")</f>
        <v/>
      </c>
      <c r="W60" s="44" t="str">
        <f t="shared" si="35"/>
        <v/>
      </c>
      <c r="X60" s="148" t="str">
        <f t="shared" si="36"/>
        <v/>
      </c>
      <c r="Y60" s="50" t="str">
        <f t="shared" si="37"/>
        <v/>
      </c>
      <c r="Z60" s="51"/>
      <c r="AA60" s="84" t="str">
        <f t="shared" si="38"/>
        <v/>
      </c>
      <c r="AB60" s="86" t="str">
        <f t="shared" si="39"/>
        <v/>
      </c>
      <c r="AC60" s="86"/>
      <c r="AD60" s="83" t="str">
        <f t="shared" si="40"/>
        <v/>
      </c>
      <c r="AE60" s="86" t="str">
        <f t="shared" si="41"/>
        <v/>
      </c>
      <c r="AF60" s="86" t="str">
        <f t="shared" si="42"/>
        <v/>
      </c>
      <c r="AG60" s="84" t="str">
        <f>IF(AA60&lt;&gt;"", IF(RANK(AF60, AF$5:AF$62)+COUNTIF(AF$60:AF60, AF60) -1&lt;=(B$68-AB$63-AE$63), RANK(AF60, AF$5:AF$62)+COUNTIF(AF$60:AF60, AF60) -1, ""), "")</f>
        <v/>
      </c>
      <c r="AH60" s="93" t="str">
        <f t="shared" si="43"/>
        <v/>
      </c>
      <c r="AI60" s="103" t="str">
        <f t="shared" si="44"/>
        <v/>
      </c>
      <c r="AK60" s="144" t="str">
        <f>IF(Y60&lt;&gt; "", Y60/Y63, "")</f>
        <v/>
      </c>
      <c r="AL60" s="62" t="str">
        <f t="shared" si="45"/>
        <v/>
      </c>
      <c r="AM60" s="70" t="str">
        <f t="shared" si="46"/>
        <v/>
      </c>
      <c r="AO60" s="97" t="str">
        <f t="shared" si="47"/>
        <v/>
      </c>
      <c r="AP60" s="62" t="str">
        <f t="shared" si="24"/>
        <v/>
      </c>
      <c r="AQ60" s="62" t="str">
        <f t="shared" si="25"/>
        <v/>
      </c>
      <c r="AR60" s="145" t="str">
        <f t="shared" si="26"/>
        <v/>
      </c>
    </row>
    <row r="61" spans="1:44" ht="15" customHeight="1" x14ac:dyDescent="0.2">
      <c r="A61" s="47" t="s">
        <v>273</v>
      </c>
      <c r="B61" s="48" t="s">
        <v>331</v>
      </c>
      <c r="C61" s="49"/>
      <c r="D61" s="134"/>
      <c r="E61" s="42" t="str">
        <f t="shared" si="27"/>
        <v/>
      </c>
      <c r="F61" s="43" t="str">
        <f t="shared" si="21"/>
        <v/>
      </c>
      <c r="G61" s="43" t="str">
        <f t="shared" si="28"/>
        <v/>
      </c>
      <c r="H61" s="43" t="str">
        <f>IF(C61&lt;&gt;"", IF(RANK(G61, G$5:G$62)+COUNTIF(G$61:G61, G61) -1&lt;=(H$65-F$63), RANK(G61, G$5:G$62)+COUNTIF(G$61:G61, G61) -1, ""), "")</f>
        <v/>
      </c>
      <c r="I61" s="44" t="str">
        <f t="shared" si="29"/>
        <v/>
      </c>
      <c r="J61" s="142"/>
      <c r="K61" s="134"/>
      <c r="L61" s="42" t="str">
        <f t="shared" si="30"/>
        <v/>
      </c>
      <c r="M61" s="43" t="str">
        <f t="shared" si="22"/>
        <v/>
      </c>
      <c r="N61" s="43" t="str">
        <f t="shared" si="31"/>
        <v/>
      </c>
      <c r="O61" s="43" t="str">
        <f>IF(J61&lt;&gt;"", IF(RANK(N61, N$5:N$62)+COUNTIF(N$61:N61, N61) -1&lt;=(O$65-M$63), RANK(N61, N$5:N$62)+COUNTIF(N$61:N61, N61) -1, ""), "")</f>
        <v/>
      </c>
      <c r="P61" s="44" t="str">
        <f t="shared" si="32"/>
        <v/>
      </c>
      <c r="Q61" s="142"/>
      <c r="R61" s="134"/>
      <c r="S61" s="42" t="str">
        <f t="shared" si="33"/>
        <v/>
      </c>
      <c r="T61" s="43" t="str">
        <f t="shared" si="23"/>
        <v/>
      </c>
      <c r="U61" s="43" t="str">
        <f t="shared" si="34"/>
        <v/>
      </c>
      <c r="V61" s="43" t="str">
        <f>IF(Q61&lt;&gt;"", IF(RANK(U61, U$5:U$62)+COUNTIF(U$61:U61, U61) -1&lt;=(V$65-T$63), RANK(U61, U$5:U$62)+COUNTIF(U$61:U61, U61) -1, ""), "")</f>
        <v/>
      </c>
      <c r="W61" s="44" t="str">
        <f t="shared" si="35"/>
        <v/>
      </c>
      <c r="X61" s="148" t="str">
        <f t="shared" si="36"/>
        <v/>
      </c>
      <c r="Y61" s="50" t="str">
        <f t="shared" si="37"/>
        <v/>
      </c>
      <c r="Z61" s="51"/>
      <c r="AA61" s="84" t="str">
        <f t="shared" si="38"/>
        <v/>
      </c>
      <c r="AB61" s="86" t="str">
        <f t="shared" si="39"/>
        <v/>
      </c>
      <c r="AC61" s="86"/>
      <c r="AD61" s="83" t="str">
        <f t="shared" si="40"/>
        <v/>
      </c>
      <c r="AE61" s="86" t="str">
        <f t="shared" si="41"/>
        <v/>
      </c>
      <c r="AF61" s="86" t="str">
        <f t="shared" si="42"/>
        <v/>
      </c>
      <c r="AG61" s="84" t="str">
        <f>IF(AA61&lt;&gt;"", IF(RANK(AF61, AF$5:AF$62)+COUNTIF(AF$61:AF61, AF61) -1&lt;=(B$68-AB$63-AE$63), RANK(AF61, AF$5:AF$62)+COUNTIF(AF$61:AF61, AF61) -1, ""), "")</f>
        <v/>
      </c>
      <c r="AH61" s="93" t="str">
        <f t="shared" si="43"/>
        <v/>
      </c>
      <c r="AI61" s="103" t="str">
        <f t="shared" si="44"/>
        <v/>
      </c>
      <c r="AK61" s="144" t="str">
        <f>IF(Y61&lt;&gt; "", Y61/Y63, "")</f>
        <v/>
      </c>
      <c r="AL61" s="62" t="str">
        <f t="shared" si="45"/>
        <v/>
      </c>
      <c r="AM61" s="70" t="str">
        <f t="shared" si="46"/>
        <v/>
      </c>
      <c r="AO61" s="97" t="str">
        <f t="shared" si="47"/>
        <v/>
      </c>
      <c r="AP61" s="62" t="str">
        <f t="shared" si="24"/>
        <v/>
      </c>
      <c r="AQ61" s="62" t="str">
        <f t="shared" si="25"/>
        <v/>
      </c>
      <c r="AR61" s="145" t="str">
        <f t="shared" si="26"/>
        <v/>
      </c>
    </row>
    <row r="62" spans="1:44" ht="15" customHeight="1" thickBot="1" x14ac:dyDescent="0.25">
      <c r="A62" s="47" t="s">
        <v>274</v>
      </c>
      <c r="B62" s="48" t="s">
        <v>332</v>
      </c>
      <c r="C62" s="49"/>
      <c r="D62" s="134"/>
      <c r="E62" s="42" t="str">
        <f t="shared" si="27"/>
        <v/>
      </c>
      <c r="F62" s="43" t="str">
        <f t="shared" si="21"/>
        <v/>
      </c>
      <c r="G62" s="43" t="str">
        <f t="shared" si="28"/>
        <v/>
      </c>
      <c r="H62" s="43" t="str">
        <f>IF(C62&lt;&gt;"", IF(RANK(G62, G$5:G$62)+COUNTIF(G$62:G62, G62) -1&lt;=(H$65-F$63), RANK(G62, G$5:G$62)+COUNTIF(G$62:G62, G62) -1, ""), "")</f>
        <v/>
      </c>
      <c r="I62" s="44" t="str">
        <f t="shared" si="29"/>
        <v/>
      </c>
      <c r="J62" s="142"/>
      <c r="K62" s="134"/>
      <c r="L62" s="42" t="str">
        <f t="shared" si="30"/>
        <v/>
      </c>
      <c r="M62" s="43" t="str">
        <f t="shared" si="22"/>
        <v/>
      </c>
      <c r="N62" s="43" t="str">
        <f t="shared" si="31"/>
        <v/>
      </c>
      <c r="O62" s="43" t="str">
        <f>IF(J62&lt;&gt;"", IF(RANK(N62, N$5:N$62)+COUNTIF(N$62:N62, N62) -1&lt;=(O$65-M$63), RANK(N62, N$5:N$62)+COUNTIF(N$62:N62, N62) -1, ""), "")</f>
        <v/>
      </c>
      <c r="P62" s="44" t="str">
        <f t="shared" si="32"/>
        <v/>
      </c>
      <c r="Q62" s="142"/>
      <c r="R62" s="134"/>
      <c r="S62" s="42" t="str">
        <f t="shared" si="33"/>
        <v/>
      </c>
      <c r="T62" s="43" t="str">
        <f t="shared" si="23"/>
        <v/>
      </c>
      <c r="U62" s="43" t="str">
        <f t="shared" si="34"/>
        <v/>
      </c>
      <c r="V62" s="43" t="str">
        <f>IF(Q62&lt;&gt;"", IF(RANK(U62, U$5:U$62)+COUNTIF(U$62:U62, U62) -1&lt;=(V$65-T$63), RANK(U62, U$5:U$62)+COUNTIF(U$62:U62, U62) -1, ""), "")</f>
        <v/>
      </c>
      <c r="W62" s="44" t="str">
        <f t="shared" si="35"/>
        <v/>
      </c>
      <c r="X62" s="148" t="str">
        <f t="shared" si="36"/>
        <v/>
      </c>
      <c r="Y62" s="50" t="str">
        <f t="shared" si="37"/>
        <v/>
      </c>
      <c r="Z62" s="52"/>
      <c r="AA62" s="84" t="str">
        <f t="shared" si="38"/>
        <v/>
      </c>
      <c r="AB62" s="88" t="str">
        <f t="shared" si="39"/>
        <v/>
      </c>
      <c r="AC62" s="88"/>
      <c r="AD62" s="83" t="str">
        <f t="shared" si="40"/>
        <v/>
      </c>
      <c r="AE62" s="88" t="str">
        <f t="shared" si="41"/>
        <v/>
      </c>
      <c r="AF62" s="88" t="str">
        <f t="shared" si="42"/>
        <v/>
      </c>
      <c r="AG62" s="84" t="str">
        <f>IF(AA62&lt;&gt;"", IF(RANK(AF62, AF$5:AF$62)+COUNTIF(AF$62:AF62, AF62) -1&lt;=(B$68-AB$63-AE$63), RANK(AF62, AF$5:AF$62)+COUNTIF(AF$62:AF62, AF62) -1, ""), "")</f>
        <v/>
      </c>
      <c r="AH62" s="93" t="str">
        <f t="shared" si="43"/>
        <v/>
      </c>
      <c r="AI62" s="104" t="str">
        <f t="shared" si="44"/>
        <v/>
      </c>
      <c r="AK62" s="144" t="str">
        <f>IF(Y62&lt;&gt; "", Y62/Y63, "")</f>
        <v/>
      </c>
      <c r="AL62" s="62" t="str">
        <f t="shared" si="45"/>
        <v/>
      </c>
      <c r="AM62" s="146" t="str">
        <f t="shared" si="46"/>
        <v/>
      </c>
      <c r="AO62" s="97" t="str">
        <f t="shared" si="47"/>
        <v/>
      </c>
      <c r="AP62" s="62" t="str">
        <f t="shared" si="24"/>
        <v/>
      </c>
      <c r="AQ62" s="62" t="str">
        <f t="shared" si="25"/>
        <v/>
      </c>
      <c r="AR62" s="147" t="str">
        <f>IF(AP62&lt;&gt;"", AQ62-AP62, "")</f>
        <v/>
      </c>
    </row>
    <row r="63" spans="1:44" ht="15" customHeight="1" thickBot="1" x14ac:dyDescent="0.25">
      <c r="A63" s="203" t="s">
        <v>55</v>
      </c>
      <c r="B63" s="247"/>
      <c r="C63" s="53">
        <f>SUM(C5:C62)</f>
        <v>303501</v>
      </c>
      <c r="D63" s="136">
        <f>_xlfn.FLOOR.MATH(C63/(H65+1))+1</f>
        <v>37938</v>
      </c>
      <c r="E63" s="54"/>
      <c r="F63" s="54">
        <f>SUM(F5:F62)</f>
        <v>6</v>
      </c>
      <c r="G63" s="54"/>
      <c r="H63" s="54"/>
      <c r="I63" s="54">
        <f>SUM(I5:I62)</f>
        <v>7</v>
      </c>
      <c r="J63" s="54">
        <f>SUM(J5:J62)</f>
        <v>372403</v>
      </c>
      <c r="K63" s="136">
        <f>_xlfn.FLOOR.MATH(J63/(O65+1))+1</f>
        <v>41379</v>
      </c>
      <c r="L63" s="54"/>
      <c r="M63" s="54">
        <f>SUM(M5:M62)</f>
        <v>7</v>
      </c>
      <c r="N63" s="54"/>
      <c r="O63" s="54"/>
      <c r="P63" s="54">
        <f>SUM(P5:P62)</f>
        <v>8</v>
      </c>
      <c r="Q63" s="54">
        <f>SUM(Q5:Q62)</f>
        <v>209180</v>
      </c>
      <c r="R63" s="136">
        <f>_xlfn.FLOOR.MATH(Q63/(V65+1))+1</f>
        <v>41837</v>
      </c>
      <c r="S63" s="54"/>
      <c r="T63" s="54">
        <f>SUM(T5:T62)</f>
        <v>3</v>
      </c>
      <c r="U63" s="54"/>
      <c r="V63" s="54"/>
      <c r="W63" s="54">
        <f>SUM(W5:W62)</f>
        <v>4</v>
      </c>
      <c r="X63" s="150">
        <f>SUM(X5:X62)</f>
        <v>19</v>
      </c>
      <c r="Y63" s="137">
        <f>SUM(Y5:Y62)</f>
        <v>885084</v>
      </c>
      <c r="Z63" s="57">
        <f>_xlfn.FLOOR.MATH(Y63/(B68+1)) +1</f>
        <v>22695</v>
      </c>
      <c r="AA63" s="89">
        <f>SUM(AA5:AA62)</f>
        <v>808444</v>
      </c>
      <c r="AB63" s="89">
        <f>SUM(AB5:AB62)</f>
        <v>0</v>
      </c>
      <c r="AC63" s="89">
        <f>_xlfn.FLOOR.MATH(AA63/(B68-AB63+1))+1</f>
        <v>20730</v>
      </c>
      <c r="AD63" s="90"/>
      <c r="AE63" s="89">
        <f>SUM(AE5:AE62)</f>
        <v>37</v>
      </c>
      <c r="AF63" s="89"/>
      <c r="AG63" s="89"/>
      <c r="AH63" s="94">
        <f>SUM(AH5:AH62)</f>
        <v>38</v>
      </c>
      <c r="AI63" s="105">
        <f>SUM(AI5:AI62)</f>
        <v>19</v>
      </c>
      <c r="AK63" s="106">
        <f>SUM(AK5:AK62)</f>
        <v>0.99999999999999989</v>
      </c>
      <c r="AL63" s="91">
        <f>SUM(AL5:AL62)</f>
        <v>1</v>
      </c>
      <c r="AM63" s="107">
        <f>SUM(AM5:AM62)</f>
        <v>-1.0182826803983858E-15</v>
      </c>
      <c r="AO63" s="108">
        <f>SUM(AO5:AO62)</f>
        <v>808444</v>
      </c>
      <c r="AP63" s="91">
        <f>SUM(AP5:AP62)</f>
        <v>1</v>
      </c>
      <c r="AQ63" s="91">
        <f>SUM(AQ5:AQ62)</f>
        <v>1</v>
      </c>
      <c r="AR63" s="107">
        <f>SUM(AR5:AR62)</f>
        <v>0</v>
      </c>
    </row>
    <row r="64" spans="1:44" ht="15" customHeight="1" x14ac:dyDescent="0.2">
      <c r="C64" s="7"/>
      <c r="D64" s="8"/>
      <c r="E64" s="8"/>
      <c r="F64" s="8"/>
      <c r="G64" s="8"/>
      <c r="H64" s="8"/>
      <c r="I64" s="9"/>
      <c r="J64" s="7"/>
      <c r="K64" s="8"/>
      <c r="L64" s="8"/>
      <c r="M64" s="8"/>
      <c r="N64" s="8"/>
      <c r="O64" s="8"/>
      <c r="P64" s="9"/>
      <c r="Q64" s="7"/>
      <c r="R64" s="8"/>
      <c r="S64" s="8"/>
      <c r="T64" s="8"/>
      <c r="U64" s="8"/>
      <c r="V64" s="8"/>
      <c r="W64" s="9"/>
    </row>
    <row r="65" spans="1:44" ht="15" customHeight="1" x14ac:dyDescent="0.2">
      <c r="A65" s="201" t="s">
        <v>115</v>
      </c>
      <c r="B65" s="201"/>
      <c r="C65" s="10" t="s">
        <v>126</v>
      </c>
      <c r="D65" s="95"/>
      <c r="H65" s="11">
        <f>Seats!K42</f>
        <v>7</v>
      </c>
      <c r="I65" s="12"/>
      <c r="J65" s="10" t="s">
        <v>126</v>
      </c>
      <c r="K65" s="95"/>
      <c r="O65" s="11">
        <f>Seats!K43</f>
        <v>8</v>
      </c>
      <c r="P65" s="12"/>
      <c r="Q65" s="10" t="s">
        <v>126</v>
      </c>
      <c r="R65" s="95"/>
      <c r="V65" s="11">
        <f>Seats!K44</f>
        <v>4</v>
      </c>
      <c r="W65" s="12"/>
      <c r="X65" s="17"/>
      <c r="Y65" s="2"/>
      <c r="AF65" s="95"/>
      <c r="AG65" s="95"/>
      <c r="AH65" s="95"/>
      <c r="AI65" s="95"/>
      <c r="AJ65" s="95"/>
      <c r="AK65" s="95"/>
      <c r="AL65" s="95" t="s">
        <v>135</v>
      </c>
      <c r="AM65" s="92" cm="1">
        <f t="array" ref="AM65">SUM(IF(AM5:AM62&lt;&gt;"", ABS(AM5:AM62), 0))/COUNT(AM5:AM62)</f>
        <v>5.1730095534616733E-3</v>
      </c>
      <c r="AN65" s="95"/>
      <c r="AO65" s="95"/>
      <c r="AP65" s="95"/>
      <c r="AQ65" s="95" t="s">
        <v>135</v>
      </c>
      <c r="AR65" s="92" cm="1">
        <f t="array" ref="AR65">SUM(IF(AR5:AR62&lt;&gt;"", ABS(AR5:AR62), 0))/COUNT(AR5:AR62)</f>
        <v>9.9197054041955668E-3</v>
      </c>
    </row>
    <row r="66" spans="1:44" ht="15" customHeight="1" thickBot="1" x14ac:dyDescent="0.25">
      <c r="C66" s="13" t="s">
        <v>204</v>
      </c>
      <c r="D66" s="15"/>
      <c r="E66" s="14"/>
      <c r="F66" s="14"/>
      <c r="G66" s="14"/>
      <c r="H66" s="15">
        <f>_xlfn.FLOOR.MATH(C63/(H65+1))+1</f>
        <v>37938</v>
      </c>
      <c r="I66" s="16"/>
      <c r="J66" s="13" t="s">
        <v>204</v>
      </c>
      <c r="K66" s="15"/>
      <c r="L66" s="14"/>
      <c r="M66" s="14"/>
      <c r="N66" s="14"/>
      <c r="O66" s="15">
        <f>_xlfn.FLOOR.MATH(J63/(O65+1))+1</f>
        <v>41379</v>
      </c>
      <c r="P66" s="16"/>
      <c r="Q66" s="13" t="s">
        <v>204</v>
      </c>
      <c r="R66" s="15"/>
      <c r="S66" s="14"/>
      <c r="T66" s="14"/>
      <c r="U66" s="14"/>
      <c r="V66" s="15">
        <f>_xlfn.FLOOR.MATH(Q63/(V65+1))+1</f>
        <v>41837</v>
      </c>
      <c r="W66" s="16"/>
      <c r="AF66" s="95">
        <f>COUNT(AH5:AH62)</f>
        <v>4</v>
      </c>
      <c r="AG66" s="95" t="s">
        <v>145</v>
      </c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</row>
    <row r="67" spans="1:44" ht="15" customHeight="1" x14ac:dyDescent="0.2">
      <c r="A67" s="6"/>
      <c r="B67" s="6"/>
      <c r="AF67" s="96">
        <f>AO63/Y63</f>
        <v>0.91340934871718393</v>
      </c>
      <c r="AG67" s="95" t="s">
        <v>139</v>
      </c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</row>
    <row r="68" spans="1:44" ht="15" customHeight="1" x14ac:dyDescent="0.2">
      <c r="A68" s="6" t="s">
        <v>208</v>
      </c>
      <c r="B68" s="6">
        <v>38</v>
      </c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</row>
    <row r="69" spans="1:44" ht="15" customHeight="1" x14ac:dyDescent="0.2"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</row>
  </sheetData>
  <mergeCells count="24">
    <mergeCell ref="A1:B1"/>
    <mergeCell ref="A2:A4"/>
    <mergeCell ref="B2:B4"/>
    <mergeCell ref="AO3:AR3"/>
    <mergeCell ref="AG2:AG4"/>
    <mergeCell ref="AH2:AH4"/>
    <mergeCell ref="AI2:AI4"/>
    <mergeCell ref="AK3:AM3"/>
    <mergeCell ref="A63:B63"/>
    <mergeCell ref="A65:B65"/>
    <mergeCell ref="AA1:AH1"/>
    <mergeCell ref="X2:X4"/>
    <mergeCell ref="Y2:Y4"/>
    <mergeCell ref="Z2:Z4"/>
    <mergeCell ref="AA2:AA4"/>
    <mergeCell ref="AB2:AB4"/>
    <mergeCell ref="Q3:W3"/>
    <mergeCell ref="AC2:AC4"/>
    <mergeCell ref="AD2:AD4"/>
    <mergeCell ref="AE2:AE4"/>
    <mergeCell ref="C2:Q2"/>
    <mergeCell ref="C3:I3"/>
    <mergeCell ref="AF2:AF4"/>
    <mergeCell ref="J3:P3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83516-DB15-D94A-B3E6-800425D0C591}">
  <sheetPr codeName="Sheet13">
    <pageSetUpPr fitToPage="1"/>
  </sheetPr>
  <dimension ref="A1:BF69"/>
  <sheetViews>
    <sheetView zoomScale="95" zoomScaleNormal="95" workbookViewId="0">
      <pane xSplit="2" ySplit="4" topLeftCell="AK5" activePane="bottomRight" state="frozen"/>
      <selection pane="topRight" activeCell="C1" sqref="C1"/>
      <selection pane="bottomLeft" activeCell="A4" sqref="A4"/>
      <selection pane="bottomRight" activeCell="BJ60" sqref="BJ60"/>
    </sheetView>
  </sheetViews>
  <sheetFormatPr baseColWidth="10" defaultColWidth="8.83203125" defaultRowHeight="15" customHeight="1" x14ac:dyDescent="0.2"/>
  <cols>
    <col min="1" max="1" width="44.6640625" customWidth="1"/>
    <col min="2" max="2" width="24.83203125" customWidth="1"/>
    <col min="3" max="3" width="13.5" bestFit="1" customWidth="1"/>
    <col min="4" max="4" width="13.5" customWidth="1"/>
    <col min="5" max="5" width="11.6640625" customWidth="1"/>
    <col min="6" max="6" width="15" bestFit="1" customWidth="1"/>
    <col min="7" max="7" width="15" customWidth="1"/>
    <col min="8" max="8" width="13.1640625" bestFit="1" customWidth="1"/>
    <col min="9" max="9" width="12" bestFit="1" customWidth="1"/>
    <col min="10" max="10" width="13" bestFit="1" customWidth="1"/>
    <col min="11" max="11" width="13.5" customWidth="1"/>
    <col min="12" max="12" width="11.6640625" customWidth="1"/>
    <col min="13" max="13" width="15" bestFit="1" customWidth="1"/>
    <col min="14" max="14" width="15" customWidth="1"/>
    <col min="15" max="15" width="13.1640625" bestFit="1" customWidth="1"/>
    <col min="16" max="16" width="12" bestFit="1" customWidth="1"/>
    <col min="17" max="17" width="13.5" bestFit="1" customWidth="1"/>
    <col min="18" max="18" width="13.5" customWidth="1"/>
    <col min="19" max="19" width="11.6640625" customWidth="1"/>
    <col min="20" max="20" width="15" bestFit="1" customWidth="1"/>
    <col min="21" max="21" width="15" customWidth="1"/>
    <col min="22" max="22" width="13.1640625" bestFit="1" customWidth="1"/>
    <col min="23" max="23" width="12" bestFit="1" customWidth="1"/>
    <col min="24" max="24" width="13.5" bestFit="1" customWidth="1"/>
    <col min="25" max="25" width="13.5" customWidth="1"/>
    <col min="26" max="26" width="11.6640625" customWidth="1"/>
    <col min="27" max="27" width="15" bestFit="1" customWidth="1"/>
    <col min="28" max="28" width="15" customWidth="1"/>
    <col min="29" max="29" width="13.1640625" bestFit="1" customWidth="1"/>
    <col min="30" max="30" width="12" bestFit="1" customWidth="1"/>
    <col min="31" max="31" width="12" customWidth="1"/>
    <col min="32" max="32" width="13.5" customWidth="1"/>
    <col min="33" max="33" width="11.6640625" customWidth="1"/>
    <col min="34" max="34" width="15" bestFit="1" customWidth="1"/>
    <col min="35" max="35" width="15" customWidth="1"/>
    <col min="36" max="36" width="13.1640625" bestFit="1" customWidth="1"/>
    <col min="37" max="37" width="12" bestFit="1" customWidth="1"/>
    <col min="38" max="38" width="11.83203125" customWidth="1"/>
    <col min="39" max="39" width="13.83203125" customWidth="1"/>
    <col min="40" max="40" width="11.33203125" customWidth="1"/>
    <col min="41" max="41" width="13" customWidth="1"/>
    <col min="42" max="42" width="15.1640625" customWidth="1"/>
    <col min="43" max="43" width="13" customWidth="1"/>
    <col min="44" max="44" width="12" customWidth="1"/>
    <col min="45" max="45" width="11.33203125" customWidth="1"/>
    <col min="46" max="47" width="10.83203125" customWidth="1"/>
    <col min="48" max="48" width="13.6640625" customWidth="1"/>
    <col min="49" max="49" width="12.33203125" customWidth="1"/>
    <col min="55" max="55" width="17.33203125" customWidth="1"/>
  </cols>
  <sheetData>
    <row r="1" spans="1:58" ht="81" customHeight="1" thickBot="1" x14ac:dyDescent="0.3">
      <c r="A1" s="228" t="str">
        <f>"MUNICIPALITY BASED MULTI-MEMBER CONSTITUENCIES, "&amp;_xlfn.FLOOR.MATH(B68/2)&amp;" CONSTITUENCY SEATS, REMAINDERS ONLY" &amp; " (50:50)"</f>
        <v>MUNICIPALITY BASED MULTI-MEMBER CONSTITUENCIES, 21 CONSTITUENCY SEATS, REMAINDERS ONLY (50:50)</v>
      </c>
      <c r="B1" s="251"/>
      <c r="AN1" s="109"/>
      <c r="AO1" s="229" t="s">
        <v>211</v>
      </c>
      <c r="AP1" s="230"/>
      <c r="AQ1" s="231"/>
      <c r="AR1" s="231"/>
      <c r="AS1" s="231"/>
      <c r="AT1" s="231"/>
      <c r="AU1" s="231"/>
      <c r="AV1" s="232"/>
    </row>
    <row r="2" spans="1:58" ht="15" customHeight="1" thickBot="1" x14ac:dyDescent="0.25">
      <c r="A2" s="233" t="s">
        <v>50</v>
      </c>
      <c r="B2" s="252" t="s">
        <v>49</v>
      </c>
      <c r="C2" s="239" t="s">
        <v>61</v>
      </c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110"/>
      <c r="AG2" s="110"/>
      <c r="AH2" s="110"/>
      <c r="AI2" s="110"/>
      <c r="AJ2" s="110"/>
      <c r="AK2" s="110"/>
      <c r="AL2" s="241" t="s">
        <v>210</v>
      </c>
      <c r="AM2" s="244" t="s">
        <v>207</v>
      </c>
      <c r="AN2" s="225" t="s">
        <v>212</v>
      </c>
      <c r="AO2" s="216" t="s">
        <v>136</v>
      </c>
      <c r="AP2" s="216" t="s">
        <v>137</v>
      </c>
      <c r="AQ2" s="216" t="s">
        <v>213</v>
      </c>
      <c r="AR2" s="216" t="s">
        <v>131</v>
      </c>
      <c r="AS2" s="216" t="s">
        <v>132</v>
      </c>
      <c r="AT2" s="216" t="s">
        <v>127</v>
      </c>
      <c r="AU2" s="216" t="s">
        <v>128</v>
      </c>
      <c r="AV2" s="219" t="s">
        <v>138</v>
      </c>
      <c r="AW2" s="222" t="s">
        <v>133</v>
      </c>
    </row>
    <row r="3" spans="1:58" ht="15" customHeight="1" thickBot="1" x14ac:dyDescent="0.25">
      <c r="A3" s="234"/>
      <c r="B3" s="253"/>
      <c r="C3" s="264" t="s">
        <v>199</v>
      </c>
      <c r="D3" s="215"/>
      <c r="E3" s="215"/>
      <c r="F3" s="215"/>
      <c r="G3" s="215"/>
      <c r="H3" s="215"/>
      <c r="I3" s="212"/>
      <c r="J3" s="214" t="s">
        <v>200</v>
      </c>
      <c r="K3" s="215"/>
      <c r="L3" s="215"/>
      <c r="M3" s="215"/>
      <c r="N3" s="215"/>
      <c r="O3" s="215"/>
      <c r="P3" s="212"/>
      <c r="Q3" s="214" t="s">
        <v>201</v>
      </c>
      <c r="R3" s="215"/>
      <c r="S3" s="215"/>
      <c r="T3" s="215"/>
      <c r="U3" s="215"/>
      <c r="V3" s="215"/>
      <c r="W3" s="212"/>
      <c r="X3" s="214" t="s">
        <v>202</v>
      </c>
      <c r="Y3" s="215"/>
      <c r="Z3" s="215"/>
      <c r="AA3" s="215"/>
      <c r="AB3" s="215"/>
      <c r="AC3" s="215"/>
      <c r="AD3" s="212"/>
      <c r="AE3" s="214" t="s">
        <v>203</v>
      </c>
      <c r="AF3" s="215"/>
      <c r="AG3" s="215"/>
      <c r="AH3" s="215"/>
      <c r="AI3" s="215"/>
      <c r="AJ3" s="215"/>
      <c r="AK3" s="262"/>
      <c r="AL3" s="242"/>
      <c r="AM3" s="245"/>
      <c r="AN3" s="226"/>
      <c r="AO3" s="217"/>
      <c r="AP3" s="217"/>
      <c r="AQ3" s="217"/>
      <c r="AR3" s="217"/>
      <c r="AS3" s="217"/>
      <c r="AT3" s="217"/>
      <c r="AU3" s="217"/>
      <c r="AV3" s="220"/>
      <c r="AW3" s="223"/>
      <c r="AY3" s="205" t="s">
        <v>140</v>
      </c>
      <c r="AZ3" s="206"/>
      <c r="BA3" s="207"/>
      <c r="BC3" s="208" t="s">
        <v>141</v>
      </c>
      <c r="BD3" s="209"/>
      <c r="BE3" s="209"/>
      <c r="BF3" s="210"/>
    </row>
    <row r="4" spans="1:58" ht="41" customHeight="1" thickBot="1" x14ac:dyDescent="0.25">
      <c r="A4" s="235"/>
      <c r="B4" s="254"/>
      <c r="C4" s="39" t="s">
        <v>51</v>
      </c>
      <c r="D4" s="135" t="s">
        <v>130</v>
      </c>
      <c r="E4" s="19" t="s">
        <v>129</v>
      </c>
      <c r="F4" s="19" t="s">
        <v>62</v>
      </c>
      <c r="G4" s="19" t="s">
        <v>127</v>
      </c>
      <c r="H4" s="19" t="s">
        <v>128</v>
      </c>
      <c r="I4" s="19" t="s">
        <v>63</v>
      </c>
      <c r="J4" s="39" t="s">
        <v>51</v>
      </c>
      <c r="K4" s="135" t="s">
        <v>130</v>
      </c>
      <c r="L4" s="19" t="s">
        <v>129</v>
      </c>
      <c r="M4" s="19" t="s">
        <v>62</v>
      </c>
      <c r="N4" s="19" t="s">
        <v>127</v>
      </c>
      <c r="O4" s="19" t="s">
        <v>128</v>
      </c>
      <c r="P4" s="19" t="s">
        <v>63</v>
      </c>
      <c r="Q4" s="39" t="s">
        <v>51</v>
      </c>
      <c r="R4" s="135" t="s">
        <v>130</v>
      </c>
      <c r="S4" s="19" t="s">
        <v>129</v>
      </c>
      <c r="T4" s="19" t="s">
        <v>62</v>
      </c>
      <c r="U4" s="19" t="s">
        <v>127</v>
      </c>
      <c r="V4" s="19" t="s">
        <v>128</v>
      </c>
      <c r="W4" s="19" t="s">
        <v>63</v>
      </c>
      <c r="X4" s="39" t="s">
        <v>51</v>
      </c>
      <c r="Y4" s="135" t="s">
        <v>130</v>
      </c>
      <c r="Z4" s="19" t="s">
        <v>129</v>
      </c>
      <c r="AA4" s="19" t="s">
        <v>62</v>
      </c>
      <c r="AB4" s="19" t="s">
        <v>127</v>
      </c>
      <c r="AC4" s="19" t="s">
        <v>128</v>
      </c>
      <c r="AD4" s="19" t="s">
        <v>63</v>
      </c>
      <c r="AE4" s="39" t="s">
        <v>51</v>
      </c>
      <c r="AF4" s="135" t="s">
        <v>130</v>
      </c>
      <c r="AG4" s="19" t="s">
        <v>129</v>
      </c>
      <c r="AH4" s="19" t="s">
        <v>62</v>
      </c>
      <c r="AI4" s="19" t="s">
        <v>127</v>
      </c>
      <c r="AJ4" s="19" t="s">
        <v>128</v>
      </c>
      <c r="AK4" s="19" t="s">
        <v>63</v>
      </c>
      <c r="AL4" s="243"/>
      <c r="AM4" s="246"/>
      <c r="AN4" s="227"/>
      <c r="AO4" s="218"/>
      <c r="AP4" s="218"/>
      <c r="AQ4" s="218"/>
      <c r="AR4" s="218"/>
      <c r="AS4" s="218"/>
      <c r="AT4" s="218"/>
      <c r="AU4" s="218"/>
      <c r="AV4" s="221"/>
      <c r="AW4" s="224"/>
      <c r="AY4" s="98" t="s">
        <v>142</v>
      </c>
      <c r="AZ4" s="99" t="s">
        <v>143</v>
      </c>
      <c r="BA4" s="100" t="s">
        <v>134</v>
      </c>
      <c r="BC4" s="101" t="s">
        <v>144</v>
      </c>
      <c r="BD4" s="99" t="s">
        <v>142</v>
      </c>
      <c r="BE4" s="99" t="s">
        <v>143</v>
      </c>
      <c r="BF4" s="100" t="s">
        <v>134</v>
      </c>
    </row>
    <row r="5" spans="1:58" ht="15" customHeight="1" x14ac:dyDescent="0.2">
      <c r="A5" s="40" t="s">
        <v>217</v>
      </c>
      <c r="B5" s="41" t="s">
        <v>275</v>
      </c>
      <c r="C5" s="45">
        <v>439</v>
      </c>
      <c r="D5" s="134"/>
      <c r="E5" s="42">
        <f t="shared" ref="E5:E36" si="0">IF(C5&lt;&gt;"", C5/D$63, "")</f>
        <v>6.0202962150301704E-3</v>
      </c>
      <c r="F5" s="43">
        <f>IF(E5&lt;&gt;"", _xlfn.FLOOR.MATH(E5), "")</f>
        <v>0</v>
      </c>
      <c r="G5" s="43">
        <f t="shared" ref="G5:G36" si="1">IF(C5&lt;&gt;"", C5-F5*D$63, "")</f>
        <v>439</v>
      </c>
      <c r="H5" s="43" t="str">
        <f>IF(C5&lt;&gt;"", IF(RANK(G5, G$5:G$62)+COUNTIF(G$5:G5, G5) -1&lt;=(H$65-F$63), RANK(G5, G$5:G$62)+COUNTIF(G$5:G5, G5) -1, ""), "")</f>
        <v/>
      </c>
      <c r="I5" s="44" t="str">
        <f t="shared" ref="I5:I36" si="2">IF(IF(H5&lt;&gt;"", _xlfn.NUMBERVALUE(F5)+1, _xlfn.NUMBERVALUE(F5))&lt;&gt;0, IF(H5&lt;&gt;"", _xlfn.NUMBERVALUE(F5)+1, _xlfn.NUMBERVALUE(F5)), "")</f>
        <v/>
      </c>
      <c r="J5" s="154">
        <v>829</v>
      </c>
      <c r="K5" s="134"/>
      <c r="L5" s="42">
        <f t="shared" ref="L5:L36" si="3">IF(J5&lt;&gt;"", J5/K$63, "")</f>
        <v>9.3685019437663858E-3</v>
      </c>
      <c r="M5" s="43">
        <f>IF(L5&lt;&gt;"", _xlfn.FLOOR.MATH(L5), "")</f>
        <v>0</v>
      </c>
      <c r="N5" s="43">
        <f t="shared" ref="N5:N36" si="4">IF(J5&lt;&gt;"", J5-M5*K$63, "")</f>
        <v>829</v>
      </c>
      <c r="O5" s="43" t="str">
        <f>IF(J5&lt;&gt;"", IF(RANK(N5, N$5:N$62)+COUNTIF(N$5:N5, N5) -1&lt;=(O$65-M$63), RANK(N5, N$5:N$62)+COUNTIF(N$5:N5, N5) -1, ""), "")</f>
        <v/>
      </c>
      <c r="P5" s="44" t="str">
        <f t="shared" ref="P5:P36" si="5">IF(IF(O5&lt;&gt;"", _xlfn.NUMBERVALUE(M5)+1, _xlfn.NUMBERVALUE(M5))&lt;&gt;0, IF(O5&lt;&gt;"", _xlfn.NUMBERVALUE(M5)+1, _xlfn.NUMBERVALUE(M5)), "")</f>
        <v/>
      </c>
      <c r="Q5" s="154">
        <v>507</v>
      </c>
      <c r="R5" s="134"/>
      <c r="S5" s="42">
        <f t="shared" ref="S5:S36" si="6">IF(Q5&lt;&gt;"", Q5/R$63, "")</f>
        <v>6.6039701974678266E-3</v>
      </c>
      <c r="T5" s="43">
        <f>IF(S5&lt;&gt;"", _xlfn.FLOOR.MATH(S5), "")</f>
        <v>0</v>
      </c>
      <c r="U5" s="43">
        <f t="shared" ref="U5:U36" si="7">IF(Q5&lt;&gt;"", Q5-T5*R$63, "")</f>
        <v>507</v>
      </c>
      <c r="V5" s="43" t="str">
        <f>IF(Q5&lt;&gt;"", IF(RANK(U5, U$5:U$62)+COUNTIF(U$5:U5, U5) -1&lt;=(V$65-T$63), RANK(U5, U$5:U$62)+COUNTIF(U$5:U5, U5) -1, ""), "")</f>
        <v/>
      </c>
      <c r="W5" s="44" t="str">
        <f t="shared" ref="W5:W36" si="8">IF(IF(V5&lt;&gt;"", _xlfn.NUMBERVALUE(T5)+1, _xlfn.NUMBERVALUE(T5))&lt;&gt;0, IF(V5&lt;&gt;"", _xlfn.NUMBERVALUE(T5)+1, _xlfn.NUMBERVALUE(T5)), "")</f>
        <v/>
      </c>
      <c r="X5" s="154">
        <v>1221</v>
      </c>
      <c r="Y5" s="134"/>
      <c r="Z5" s="42">
        <f t="shared" ref="Z5:Z36" si="9">IF(X5&lt;&gt;"", X5/Y$63, "")</f>
        <v>1.7948227961604609E-2</v>
      </c>
      <c r="AA5" s="43">
        <f>IF(Z5&lt;&gt;"", _xlfn.FLOOR.MATH(Z5), "")</f>
        <v>0</v>
      </c>
      <c r="AB5" s="43">
        <f t="shared" ref="AB5:AB36" si="10">IF(X5&lt;&gt;"", X5-AA5*Y$63, "")</f>
        <v>1221</v>
      </c>
      <c r="AC5" s="43" t="str">
        <f>IF(X5&lt;&gt;"", IF(RANK(AB5, AB$5:AB$62)+COUNTIF(AB$5:AB5, AB5) -1&lt;=(AC$65-AA$63), RANK(AB5, AB$5:AB$62)+COUNTIF(AB$5:AB5, AB5) -1, ""), "")</f>
        <v/>
      </c>
      <c r="AD5" s="44" t="str">
        <f t="shared" ref="AD5:AD36" si="11">IF(IF(AC5&lt;&gt;"", _xlfn.NUMBERVALUE(AA5)+1, _xlfn.NUMBERVALUE(AA5))&lt;&gt;0, IF(AC5&lt;&gt;"", _xlfn.NUMBERVALUE(AA5)+1, _xlfn.NUMBERVALUE(AA5)), "")</f>
        <v/>
      </c>
      <c r="AE5" s="154">
        <v>1112</v>
      </c>
      <c r="AF5" s="134"/>
      <c r="AG5" s="42">
        <f t="shared" ref="AG5:AG36" si="12">IF(AE5&lt;&gt;"", AE5/AF$63, "")</f>
        <v>1.5287955235987187E-2</v>
      </c>
      <c r="AH5" s="43">
        <f>IF(AG5&lt;&gt;"", _xlfn.FLOOR.MATH(AG5), "")</f>
        <v>0</v>
      </c>
      <c r="AI5" s="43">
        <f t="shared" ref="AI5:AI36" si="13">IF(AE5&lt;&gt;"", AE5-AH5*AF$63, "")</f>
        <v>1112</v>
      </c>
      <c r="AJ5" s="43" t="str">
        <f>IF(AE5&lt;&gt;"", IF(RANK(AI5, AI$5:AI$62)+COUNTIF(AI$5:AI5, AI5) -1&lt;=(AJ$65-AH$63), RANK(AI5, AI$5:AI$62)+COUNTIF(AI$5:AI5, AI5) -1, ""), "")</f>
        <v/>
      </c>
      <c r="AK5" s="44" t="str">
        <f t="shared" ref="AK5:AK36" si="14">IF(IF(AJ5&lt;&gt;"", _xlfn.NUMBERVALUE(AH5)+1, _xlfn.NUMBERVALUE(AH5))&lt;&gt;0, IF(AJ5&lt;&gt;"", _xlfn.NUMBERVALUE(AH5)+1, _xlfn.NUMBERVALUE(AH5)), "")</f>
        <v/>
      </c>
      <c r="AL5" s="148" t="str">
        <f t="shared" ref="AL5:AL36" si="15">IF(_xlfn.NUMBERVALUE(I5)+_xlfn.NUMBERVALUE(P5)+_xlfn.NUMBERVALUE(W5)+_xlfn.NUMBERVALUE(AD5)+_xlfn.NUMBERVALUE(AK5)&lt;&gt;0, _xlfn.NUMBERVALUE(I5)+_xlfn.NUMBERVALUE(P5)+_xlfn.NUMBERVALUE(W5)+_xlfn.NUMBERVALUE(AD5)+_xlfn.NUMBERVALUE(AK5), "")</f>
        <v/>
      </c>
      <c r="AM5" s="50">
        <f t="shared" ref="AM5:AM36" si="16">IF(_xlfn.NUMBERVALUE(C5)+_xlfn.NUMBERVALUE(J5)+_xlfn.NUMBERVALUE(Q5)+_xlfn.NUMBERVALUE(X5)+_xlfn.NUMBERVALUE(AE5)&lt;&gt;0, _xlfn.NUMBERVALUE(C5)+_xlfn.NUMBERVALUE(J5)+_xlfn.NUMBERVALUE(Q5)+_xlfn.NUMBERVALUE(X5)+_xlfn.NUMBERVALUE(AE5), "")</f>
        <v>4108</v>
      </c>
      <c r="AN5" s="46"/>
      <c r="AO5" s="84" t="str">
        <f t="shared" ref="AO5:AO36" si="17">IF(AM5&gt;=AN$63, AM5, "")</f>
        <v/>
      </c>
      <c r="AP5" s="84" t="str">
        <f t="shared" ref="AP5:AP36" si="18">IF(AND(AL5&lt;&gt; "", AO5= ""),AL5, "")</f>
        <v/>
      </c>
      <c r="AQ5" s="84"/>
      <c r="AR5" s="83" t="str">
        <f t="shared" ref="AR5:AR36" si="19">IF(AO5&lt;&gt;"", AO5/AQ$63, "")</f>
        <v/>
      </c>
      <c r="AS5" s="84" t="str">
        <f t="shared" ref="AS5:AS36" si="20">IF(AR5&lt;&gt;"", _xlfn.FLOOR.MATH(AR5), "")</f>
        <v/>
      </c>
      <c r="AT5" s="84" t="str">
        <f t="shared" ref="AT5:AT36" si="21">IF(AO5&lt;&gt;"", AO5-AS5*AQ$63, "")</f>
        <v/>
      </c>
      <c r="AU5" s="84" t="str">
        <f>IF(AO5&lt;&gt;"", IF(RANK(AT5, AT$5:AT$62)+COUNTIF(AT$5:AT5, AT5) -1&lt;=(B$68-AP$63-AS$63), RANK(AT5, AT$5:AT$62)+COUNTIF(AT$5:AT5, AT5) -1, ""), "")</f>
        <v/>
      </c>
      <c r="AV5" s="93" t="str">
        <f t="shared" ref="AV5:AV36" si="22">IF(_xlfn.NUMBERVALUE(IF(AU5&lt;&gt; "", AS5+1, AS5)) + _xlfn.NUMBERVALUE(AP5)&lt;&gt;0, _xlfn.NUMBERVALUE(IF(AU5&lt;&gt; "", AS5+1, AS5)) + _xlfn.NUMBERVALUE(AP5), "")</f>
        <v/>
      </c>
      <c r="AW5" s="102" t="str">
        <f t="shared" ref="AW5:AW36" si="23">IF(_xlfn.NUMBERVALUE(AV5)-_xlfn.NUMBERVALUE(AL5)&lt;&gt;0, _xlfn.NUMBERVALUE(AV5)-_xlfn.NUMBERVALUE(AL5), "")</f>
        <v/>
      </c>
      <c r="AY5" s="144">
        <f>IF(AM5&lt;&gt; "", AM5/AM63, "")</f>
        <v>2.0927898600561407E-3</v>
      </c>
      <c r="AZ5" s="62" t="str">
        <f t="shared" ref="AZ5:AZ36" si="24">IF(AV5&lt;&gt; "", AV5/AV$63, "")</f>
        <v/>
      </c>
      <c r="BA5" s="145">
        <f t="shared" ref="BA5:BA36" si="25">IF(_xlfn.NUMBERVALUE(AZ5)-_xlfn.NUMBERVALUE(AY5)&lt;&gt; 0, _xlfn.NUMBERVALUE(AZ5)-_xlfn.NUMBERVALUE(AY5), "")</f>
        <v>-2.0927898600561399E-3</v>
      </c>
      <c r="BC5" s="97" t="str">
        <f t="shared" ref="BC5:BC36" si="26">IF(_xlfn.NUMBERVALUE(AV5)&lt;&gt;0,AM5, "")</f>
        <v/>
      </c>
      <c r="BD5" s="62" t="str">
        <f>IF(BC5&lt;&gt;"", BC5/BC$63, "")</f>
        <v/>
      </c>
      <c r="BE5" s="62" t="str">
        <f>IF(_xlfn.NUMBERVALUE(AV5)&lt;&gt;0, AV5/AV$63, "")</f>
        <v/>
      </c>
      <c r="BF5" s="145" t="str">
        <f>IF(BD5&lt;&gt;"", BE5-BD5, "")</f>
        <v/>
      </c>
    </row>
    <row r="6" spans="1:58" ht="15" customHeight="1" x14ac:dyDescent="0.2">
      <c r="A6" s="47" t="s">
        <v>218</v>
      </c>
      <c r="B6" s="48" t="s">
        <v>276</v>
      </c>
      <c r="C6" s="49"/>
      <c r="D6" s="134"/>
      <c r="E6" s="42" t="str">
        <f t="shared" si="0"/>
        <v/>
      </c>
      <c r="F6" s="43" t="str">
        <f t="shared" ref="F6:F62" si="27">IF(E6&lt;&gt;"", _xlfn.FLOOR.MATH(E6), "")</f>
        <v/>
      </c>
      <c r="G6" s="43" t="str">
        <f t="shared" si="1"/>
        <v/>
      </c>
      <c r="H6" s="43" t="str">
        <f>IF(C6&lt;&gt;"", IF(RANK(G6, G$5:G$62)+COUNTIF(G$6:G6, G6) -1&lt;=(H$65-F$63), RANK(G6, G$5:G$62)+COUNTIF(G$6:G6, G6) -1, ""), "")</f>
        <v/>
      </c>
      <c r="I6" s="44" t="str">
        <f t="shared" si="2"/>
        <v/>
      </c>
      <c r="J6" s="142"/>
      <c r="K6" s="134"/>
      <c r="L6" s="42" t="str">
        <f t="shared" si="3"/>
        <v/>
      </c>
      <c r="M6" s="43" t="str">
        <f t="shared" ref="M6:M62" si="28">IF(L6&lt;&gt;"", _xlfn.FLOOR.MATH(L6), "")</f>
        <v/>
      </c>
      <c r="N6" s="43" t="str">
        <f t="shared" si="4"/>
        <v/>
      </c>
      <c r="O6" s="43" t="str">
        <f>IF(J6&lt;&gt;"", IF(RANK(N6, N$5:N$62)+COUNTIF(N$6:N6, N6) -1&lt;=(O$65-M$63), RANK(N6, N$5:N$62)+COUNTIF(N$6:N6, N6) -1, ""), "")</f>
        <v/>
      </c>
      <c r="P6" s="44" t="str">
        <f t="shared" si="5"/>
        <v/>
      </c>
      <c r="Q6" s="142"/>
      <c r="R6" s="134"/>
      <c r="S6" s="42" t="str">
        <f t="shared" si="6"/>
        <v/>
      </c>
      <c r="T6" s="43" t="str">
        <f t="shared" ref="T6:T62" si="29">IF(S6&lt;&gt;"", _xlfn.FLOOR.MATH(S6), "")</f>
        <v/>
      </c>
      <c r="U6" s="43" t="str">
        <f t="shared" si="7"/>
        <v/>
      </c>
      <c r="V6" s="43" t="str">
        <f>IF(Q6&lt;&gt;"", IF(RANK(U6, U$5:U$62)+COUNTIF(U$6:U6, U6) -1&lt;=(V$65-T$63), RANK(U6, U$5:U$62)+COUNTIF(U$6:U6, U6) -1, ""), "")</f>
        <v/>
      </c>
      <c r="W6" s="44" t="str">
        <f t="shared" si="8"/>
        <v/>
      </c>
      <c r="X6" s="142"/>
      <c r="Y6" s="134"/>
      <c r="Z6" s="42" t="str">
        <f t="shared" si="9"/>
        <v/>
      </c>
      <c r="AA6" s="43" t="str">
        <f t="shared" ref="AA6:AA62" si="30">IF(Z6&lt;&gt;"", _xlfn.FLOOR.MATH(Z6), "")</f>
        <v/>
      </c>
      <c r="AB6" s="43" t="str">
        <f t="shared" si="10"/>
        <v/>
      </c>
      <c r="AC6" s="43" t="str">
        <f>IF(X6&lt;&gt;"", IF(RANK(AB6, AB$5:AB$62)+COUNTIF(AB$6:AB6, AB6) -1&lt;=(AC$65-AA$63), RANK(AB6, AB$5:AB$62)+COUNTIF(AB$6:AB6, AB6) -1, ""), "")</f>
        <v/>
      </c>
      <c r="AD6" s="44" t="str">
        <f t="shared" si="11"/>
        <v/>
      </c>
      <c r="AE6" s="142"/>
      <c r="AF6" s="134"/>
      <c r="AG6" s="42" t="str">
        <f t="shared" si="12"/>
        <v/>
      </c>
      <c r="AH6" s="43" t="str">
        <f t="shared" ref="AH6:AH62" si="31">IF(AG6&lt;&gt;"", _xlfn.FLOOR.MATH(AG6), "")</f>
        <v/>
      </c>
      <c r="AI6" s="43" t="str">
        <f t="shared" si="13"/>
        <v/>
      </c>
      <c r="AJ6" s="43" t="str">
        <f>IF(AE6&lt;&gt;"", IF(RANK(AI6, AI$5:AI$62)+COUNTIF(AI$6:AI6, AI6) -1&lt;=(AJ$65-AH$63), RANK(AI6, AI$5:AI$62)+COUNTIF(AI$6:AI6, AI6) -1, ""), "")</f>
        <v/>
      </c>
      <c r="AK6" s="44" t="str">
        <f t="shared" si="14"/>
        <v/>
      </c>
      <c r="AL6" s="148" t="str">
        <f t="shared" si="15"/>
        <v/>
      </c>
      <c r="AM6" s="50" t="str">
        <f t="shared" si="16"/>
        <v/>
      </c>
      <c r="AN6" s="51"/>
      <c r="AO6" s="84" t="str">
        <f t="shared" si="17"/>
        <v/>
      </c>
      <c r="AP6" s="86" t="str">
        <f t="shared" si="18"/>
        <v/>
      </c>
      <c r="AQ6" s="86"/>
      <c r="AR6" s="83" t="str">
        <f t="shared" si="19"/>
        <v/>
      </c>
      <c r="AS6" s="86" t="str">
        <f t="shared" si="20"/>
        <v/>
      </c>
      <c r="AT6" s="86" t="str">
        <f t="shared" si="21"/>
        <v/>
      </c>
      <c r="AU6" s="84" t="str">
        <f>IF(AO6&lt;&gt;"", IF(RANK(AT6, AT$5:AT$62)+COUNTIF(AT$6:AT6, AT6) -1&lt;=(B$68-AP$63-AS$63), RANK(AT6, AT$5:AT$62)+COUNTIF(AT$6:AT6, AT6) -1, ""), "")</f>
        <v/>
      </c>
      <c r="AV6" s="93" t="str">
        <f t="shared" si="22"/>
        <v/>
      </c>
      <c r="AW6" s="103" t="str">
        <f t="shared" si="23"/>
        <v/>
      </c>
      <c r="AY6" s="144" t="str">
        <f>IF(AM6&lt;&gt; "", AM6/AM63, "")</f>
        <v/>
      </c>
      <c r="AZ6" s="62" t="str">
        <f t="shared" si="24"/>
        <v/>
      </c>
      <c r="BA6" s="70" t="str">
        <f t="shared" si="25"/>
        <v/>
      </c>
      <c r="BC6" s="97" t="str">
        <f t="shared" si="26"/>
        <v/>
      </c>
      <c r="BD6" s="62" t="str">
        <f t="shared" ref="BD6:BD62" si="32">IF(BC6&lt;&gt;"", BC6/BC$63, "")</f>
        <v/>
      </c>
      <c r="BE6" s="62" t="str">
        <f t="shared" ref="BE6:BE62" si="33">IF(_xlfn.NUMBERVALUE(AV6)&lt;&gt;0, AV6/AV$63, "")</f>
        <v/>
      </c>
      <c r="BF6" s="145" t="str">
        <f t="shared" ref="BF6:BF61" si="34">IF(BD6&lt;&gt;"", BE6-BD6, "")</f>
        <v/>
      </c>
    </row>
    <row r="7" spans="1:58" ht="15" customHeight="1" x14ac:dyDescent="0.2">
      <c r="A7" s="47" t="s">
        <v>219</v>
      </c>
      <c r="B7" s="48" t="s">
        <v>277</v>
      </c>
      <c r="C7" s="49"/>
      <c r="D7" s="134"/>
      <c r="E7" s="42" t="str">
        <f t="shared" si="0"/>
        <v/>
      </c>
      <c r="F7" s="43" t="str">
        <f t="shared" si="27"/>
        <v/>
      </c>
      <c r="G7" s="43" t="str">
        <f t="shared" si="1"/>
        <v/>
      </c>
      <c r="H7" s="43" t="str">
        <f>IF(C7&lt;&gt;"", IF(RANK(G7, G$5:G$62)+COUNTIF(G$7:G7, G7) -1&lt;=(H$65-F$63), RANK(G7, G$5:G$62)+COUNTIF(G$7:G7, G7) -1, ""), "")</f>
        <v/>
      </c>
      <c r="I7" s="44" t="str">
        <f t="shared" si="2"/>
        <v/>
      </c>
      <c r="J7" s="142"/>
      <c r="K7" s="134"/>
      <c r="L7" s="42" t="str">
        <f t="shared" si="3"/>
        <v/>
      </c>
      <c r="M7" s="43" t="str">
        <f t="shared" si="28"/>
        <v/>
      </c>
      <c r="N7" s="43" t="str">
        <f t="shared" si="4"/>
        <v/>
      </c>
      <c r="O7" s="43" t="str">
        <f>IF(J7&lt;&gt;"", IF(RANK(N7, N$5:N$62)+COUNTIF(N$7:N7, N7) -1&lt;=(O$65-M$63), RANK(N7, N$5:N$62)+COUNTIF(N$7:N7, N7) -1, ""), "")</f>
        <v/>
      </c>
      <c r="P7" s="44" t="str">
        <f t="shared" si="5"/>
        <v/>
      </c>
      <c r="Q7" s="142"/>
      <c r="R7" s="134"/>
      <c r="S7" s="42" t="str">
        <f t="shared" si="6"/>
        <v/>
      </c>
      <c r="T7" s="43" t="str">
        <f t="shared" si="29"/>
        <v/>
      </c>
      <c r="U7" s="43" t="str">
        <f t="shared" si="7"/>
        <v/>
      </c>
      <c r="V7" s="43" t="str">
        <f>IF(Q7&lt;&gt;"", IF(RANK(U7, U$5:U$62)+COUNTIF(U$7:U7, U7) -1&lt;=(V$65-T$63), RANK(U7, U$5:U$62)+COUNTIF(U$7:U7, U7) -1, ""), "")</f>
        <v/>
      </c>
      <c r="W7" s="44" t="str">
        <f t="shared" si="8"/>
        <v/>
      </c>
      <c r="X7" s="142"/>
      <c r="Y7" s="134"/>
      <c r="Z7" s="42" t="str">
        <f t="shared" si="9"/>
        <v/>
      </c>
      <c r="AA7" s="43" t="str">
        <f t="shared" si="30"/>
        <v/>
      </c>
      <c r="AB7" s="43" t="str">
        <f t="shared" si="10"/>
        <v/>
      </c>
      <c r="AC7" s="43" t="str">
        <f>IF(X7&lt;&gt;"", IF(RANK(AB7, AB$5:AB$62)+COUNTIF(AB$7:AB7, AB7) -1&lt;=(AC$65-AA$63), RANK(AB7, AB$5:AB$62)+COUNTIF(AB$7:AB7, AB7) -1, ""), "")</f>
        <v/>
      </c>
      <c r="AD7" s="44" t="str">
        <f t="shared" si="11"/>
        <v/>
      </c>
      <c r="AE7" s="142"/>
      <c r="AF7" s="134"/>
      <c r="AG7" s="42" t="str">
        <f t="shared" si="12"/>
        <v/>
      </c>
      <c r="AH7" s="43" t="str">
        <f t="shared" si="31"/>
        <v/>
      </c>
      <c r="AI7" s="43" t="str">
        <f t="shared" si="13"/>
        <v/>
      </c>
      <c r="AJ7" s="43" t="str">
        <f>IF(AE7&lt;&gt;"", IF(RANK(AI7, AI$5:AI$62)+COUNTIF(AI$7:AI7, AI7) -1&lt;=(AJ$65-AH$63), RANK(AI7, AI$5:AI$62)+COUNTIF(AI$7:AI7, AI7) -1, ""), "")</f>
        <v/>
      </c>
      <c r="AK7" s="44" t="str">
        <f t="shared" si="14"/>
        <v/>
      </c>
      <c r="AL7" s="148" t="str">
        <f t="shared" si="15"/>
        <v/>
      </c>
      <c r="AM7" s="50" t="str">
        <f t="shared" si="16"/>
        <v/>
      </c>
      <c r="AN7" s="51"/>
      <c r="AO7" s="84" t="str">
        <f t="shared" si="17"/>
        <v/>
      </c>
      <c r="AP7" s="86" t="str">
        <f t="shared" si="18"/>
        <v/>
      </c>
      <c r="AQ7" s="86"/>
      <c r="AR7" s="83" t="str">
        <f t="shared" si="19"/>
        <v/>
      </c>
      <c r="AS7" s="86" t="str">
        <f t="shared" si="20"/>
        <v/>
      </c>
      <c r="AT7" s="86" t="str">
        <f t="shared" si="21"/>
        <v/>
      </c>
      <c r="AU7" s="84" t="str">
        <f>IF(AO7&lt;&gt;"", IF(RANK(AT7, AT$5:AT$62)+COUNTIF(AT$7:AT7, AT7) -1&lt;=(B$68-AP$63-AS$63), RANK(AT7, AT$5:AT$62)+COUNTIF(AT$7:AT7, AT7) -1, ""), "")</f>
        <v/>
      </c>
      <c r="AV7" s="93" t="str">
        <f t="shared" si="22"/>
        <v/>
      </c>
      <c r="AW7" s="103" t="str">
        <f t="shared" si="23"/>
        <v/>
      </c>
      <c r="AY7" s="144" t="str">
        <f>IF(AM7&lt;&gt; "", AM7/AM63, "")</f>
        <v/>
      </c>
      <c r="AZ7" s="62" t="str">
        <f t="shared" si="24"/>
        <v/>
      </c>
      <c r="BA7" s="70" t="str">
        <f t="shared" si="25"/>
        <v/>
      </c>
      <c r="BC7" s="97" t="str">
        <f t="shared" si="26"/>
        <v/>
      </c>
      <c r="BD7" s="62" t="str">
        <f t="shared" si="32"/>
        <v/>
      </c>
      <c r="BE7" s="62" t="str">
        <f t="shared" si="33"/>
        <v/>
      </c>
      <c r="BF7" s="145" t="str">
        <f t="shared" si="34"/>
        <v/>
      </c>
    </row>
    <row r="8" spans="1:58" ht="15" customHeight="1" x14ac:dyDescent="0.2">
      <c r="A8" s="47" t="s">
        <v>220</v>
      </c>
      <c r="B8" s="48" t="s">
        <v>278</v>
      </c>
      <c r="C8" s="49"/>
      <c r="D8" s="134"/>
      <c r="E8" s="42" t="str">
        <f t="shared" si="0"/>
        <v/>
      </c>
      <c r="F8" s="43" t="str">
        <f t="shared" si="27"/>
        <v/>
      </c>
      <c r="G8" s="43" t="str">
        <f t="shared" si="1"/>
        <v/>
      </c>
      <c r="H8" s="43" t="str">
        <f>IF(C8&lt;&gt;"", IF(RANK(G8, G$5:G$62)+COUNTIF(G$8:G8, G8) -1&lt;=(H$65-F$63), RANK(G8, G$5:G$62)+COUNTIF(G$8:G8, G8) -1, ""), "")</f>
        <v/>
      </c>
      <c r="I8" s="44" t="str">
        <f t="shared" si="2"/>
        <v/>
      </c>
      <c r="J8" s="142"/>
      <c r="K8" s="134"/>
      <c r="L8" s="42" t="str">
        <f t="shared" si="3"/>
        <v/>
      </c>
      <c r="M8" s="43" t="str">
        <f t="shared" si="28"/>
        <v/>
      </c>
      <c r="N8" s="43" t="str">
        <f t="shared" si="4"/>
        <v/>
      </c>
      <c r="O8" s="43" t="str">
        <f>IF(J8&lt;&gt;"", IF(RANK(N8, N$5:N$62)+COUNTIF(N$8:N8, N8) -1&lt;=(O$65-M$63), RANK(N8, N$5:N$62)+COUNTIF(N$8:N8, N8) -1, ""), "")</f>
        <v/>
      </c>
      <c r="P8" s="44" t="str">
        <f t="shared" si="5"/>
        <v/>
      </c>
      <c r="Q8" s="142"/>
      <c r="R8" s="134"/>
      <c r="S8" s="42" t="str">
        <f t="shared" si="6"/>
        <v/>
      </c>
      <c r="T8" s="43" t="str">
        <f t="shared" si="29"/>
        <v/>
      </c>
      <c r="U8" s="43" t="str">
        <f t="shared" si="7"/>
        <v/>
      </c>
      <c r="V8" s="43" t="str">
        <f>IF(Q8&lt;&gt;"", IF(RANK(U8, U$5:U$62)+COUNTIF(U$8:U8, U8) -1&lt;=(V$65-T$63), RANK(U8, U$5:U$62)+COUNTIF(U$8:U8, U8) -1, ""), "")</f>
        <v/>
      </c>
      <c r="W8" s="44" t="str">
        <f t="shared" si="8"/>
        <v/>
      </c>
      <c r="X8" s="142"/>
      <c r="Y8" s="134"/>
      <c r="Z8" s="42" t="str">
        <f t="shared" si="9"/>
        <v/>
      </c>
      <c r="AA8" s="43" t="str">
        <f t="shared" si="30"/>
        <v/>
      </c>
      <c r="AB8" s="43" t="str">
        <f t="shared" si="10"/>
        <v/>
      </c>
      <c r="AC8" s="43" t="str">
        <f>IF(X8&lt;&gt;"", IF(RANK(AB8, AB$5:AB$62)+COUNTIF(AB$8:AB8, AB8) -1&lt;=(AC$65-AA$63), RANK(AB8, AB$5:AB$62)+COUNTIF(AB$8:AB8, AB8) -1, ""), "")</f>
        <v/>
      </c>
      <c r="AD8" s="44" t="str">
        <f t="shared" si="11"/>
        <v/>
      </c>
      <c r="AE8" s="142"/>
      <c r="AF8" s="134"/>
      <c r="AG8" s="42" t="str">
        <f t="shared" si="12"/>
        <v/>
      </c>
      <c r="AH8" s="43" t="str">
        <f t="shared" si="31"/>
        <v/>
      </c>
      <c r="AI8" s="43" t="str">
        <f t="shared" si="13"/>
        <v/>
      </c>
      <c r="AJ8" s="43" t="str">
        <f>IF(AE8&lt;&gt;"", IF(RANK(AI8, AI$5:AI$62)+COUNTIF(AI$8:AI8, AI8) -1&lt;=(AJ$65-AH$63), RANK(AI8, AI$5:AI$62)+COUNTIF(AI$8:AI8, AI8) -1, ""), "")</f>
        <v/>
      </c>
      <c r="AK8" s="44" t="str">
        <f t="shared" si="14"/>
        <v/>
      </c>
      <c r="AL8" s="148" t="str">
        <f t="shared" si="15"/>
        <v/>
      </c>
      <c r="AM8" s="50" t="str">
        <f t="shared" si="16"/>
        <v/>
      </c>
      <c r="AN8" s="51"/>
      <c r="AO8" s="84" t="str">
        <f t="shared" si="17"/>
        <v/>
      </c>
      <c r="AP8" s="86" t="str">
        <f t="shared" si="18"/>
        <v/>
      </c>
      <c r="AQ8" s="86"/>
      <c r="AR8" s="83" t="str">
        <f t="shared" si="19"/>
        <v/>
      </c>
      <c r="AS8" s="86" t="str">
        <f t="shared" si="20"/>
        <v/>
      </c>
      <c r="AT8" s="86" t="str">
        <f t="shared" si="21"/>
        <v/>
      </c>
      <c r="AU8" s="84" t="str">
        <f>IF(AO8&lt;&gt;"", IF(RANK(AT8, AT$5:AT$62)+COUNTIF(AT$8:AT8, AT8) -1&lt;=(B$68-AP$63-AS$63), RANK(AT8, AT$5:AT$62)+COUNTIF(AT$8:AT8, AT8) -1, ""), "")</f>
        <v/>
      </c>
      <c r="AV8" s="93" t="str">
        <f t="shared" si="22"/>
        <v/>
      </c>
      <c r="AW8" s="103" t="str">
        <f t="shared" si="23"/>
        <v/>
      </c>
      <c r="AY8" s="144" t="str">
        <f>IF(AM8&lt;&gt; "", AM8/AM63, "")</f>
        <v/>
      </c>
      <c r="AZ8" s="62" t="str">
        <f t="shared" si="24"/>
        <v/>
      </c>
      <c r="BA8" s="70" t="str">
        <f t="shared" si="25"/>
        <v/>
      </c>
      <c r="BC8" s="97" t="str">
        <f t="shared" si="26"/>
        <v/>
      </c>
      <c r="BD8" s="62" t="str">
        <f t="shared" si="32"/>
        <v/>
      </c>
      <c r="BE8" s="62" t="str">
        <f t="shared" si="33"/>
        <v/>
      </c>
      <c r="BF8" s="145" t="str">
        <f t="shared" si="34"/>
        <v/>
      </c>
    </row>
    <row r="9" spans="1:58" ht="15" customHeight="1" x14ac:dyDescent="0.2">
      <c r="A9" s="47" t="s">
        <v>221</v>
      </c>
      <c r="B9" s="48" t="s">
        <v>279</v>
      </c>
      <c r="C9" s="141">
        <v>1853</v>
      </c>
      <c r="D9" s="134"/>
      <c r="E9" s="42">
        <f t="shared" si="0"/>
        <v>2.5411409764125068E-2</v>
      </c>
      <c r="F9" s="43">
        <f t="shared" si="27"/>
        <v>0</v>
      </c>
      <c r="G9" s="43">
        <f t="shared" si="1"/>
        <v>1853</v>
      </c>
      <c r="H9" s="43" t="str">
        <f>IF(C9&lt;&gt;"", IF(RANK(G9, G$5:G$62)+COUNTIF(G$9:G9, G9) -1&lt;=(H$65-F$63), RANK(G9, G$5:G$62)+COUNTIF(G$9:G9, G9) -1, ""), "")</f>
        <v/>
      </c>
      <c r="I9" s="138" t="str">
        <f t="shared" si="2"/>
        <v/>
      </c>
      <c r="J9" s="143">
        <v>1388</v>
      </c>
      <c r="K9" s="134"/>
      <c r="L9" s="42">
        <f t="shared" si="3"/>
        <v>1.5685742699575084E-2</v>
      </c>
      <c r="M9" s="43">
        <f t="shared" si="28"/>
        <v>0</v>
      </c>
      <c r="N9" s="43">
        <f t="shared" si="4"/>
        <v>1388</v>
      </c>
      <c r="O9" s="43" t="str">
        <f>IF(J9&lt;&gt;"", IF(RANK(N9, N$5:N$62)+COUNTIF(N$9:N9, N9) -1&lt;=(O$65-M$63), RANK(N9, N$5:N$62)+COUNTIF(N$9:N9, N9) -1, ""), "")</f>
        <v/>
      </c>
      <c r="P9" s="138" t="str">
        <f t="shared" si="5"/>
        <v/>
      </c>
      <c r="Q9" s="143">
        <v>1217</v>
      </c>
      <c r="R9" s="134"/>
      <c r="S9" s="42">
        <f t="shared" si="6"/>
        <v>1.5852133590371489E-2</v>
      </c>
      <c r="T9" s="43">
        <f t="shared" si="29"/>
        <v>0</v>
      </c>
      <c r="U9" s="43">
        <f t="shared" si="7"/>
        <v>1217</v>
      </c>
      <c r="V9" s="43" t="str">
        <f>IF(Q9&lt;&gt;"", IF(RANK(U9, U$5:U$62)+COUNTIF(U$9:U9, U9) -1&lt;=(V$65-T$63), RANK(U9, U$5:U$62)+COUNTIF(U$9:U9, U9) -1, ""), "")</f>
        <v/>
      </c>
      <c r="W9" s="138" t="str">
        <f t="shared" si="8"/>
        <v/>
      </c>
      <c r="X9" s="143">
        <v>997</v>
      </c>
      <c r="Y9" s="134"/>
      <c r="Z9" s="42">
        <f t="shared" si="9"/>
        <v>1.4655514559967072E-2</v>
      </c>
      <c r="AA9" s="43">
        <f t="shared" si="30"/>
        <v>0</v>
      </c>
      <c r="AB9" s="43">
        <f t="shared" si="10"/>
        <v>997</v>
      </c>
      <c r="AC9" s="43" t="str">
        <f>IF(X9&lt;&gt;"", IF(RANK(AB9, AB$5:AB$62)+COUNTIF(AB$9:AB9, AB9) -1&lt;=(AC$65-AA$63), RANK(AB9, AB$5:AB$62)+COUNTIF(AB$9:AB9, AB9) -1, ""), "")</f>
        <v/>
      </c>
      <c r="AD9" s="138" t="str">
        <f t="shared" si="11"/>
        <v/>
      </c>
      <c r="AE9" s="143">
        <v>557</v>
      </c>
      <c r="AF9" s="134"/>
      <c r="AG9" s="42">
        <f t="shared" si="12"/>
        <v>7.6577257791770352E-3</v>
      </c>
      <c r="AH9" s="43">
        <f t="shared" si="31"/>
        <v>0</v>
      </c>
      <c r="AI9" s="43">
        <f t="shared" si="13"/>
        <v>557</v>
      </c>
      <c r="AJ9" s="43" t="str">
        <f>IF(AE9&lt;&gt;"", IF(RANK(AI9, AI$5:AI$62)+COUNTIF(AI$9:AI9, AI9) -1&lt;=(AJ$65-AH$63), RANK(AI9, AI$5:AI$62)+COUNTIF(AI$9:AI9, AI9) -1, ""), "")</f>
        <v/>
      </c>
      <c r="AK9" s="138" t="str">
        <f t="shared" si="14"/>
        <v/>
      </c>
      <c r="AL9" s="149" t="str">
        <f t="shared" si="15"/>
        <v/>
      </c>
      <c r="AM9" s="50">
        <f t="shared" si="16"/>
        <v>6012</v>
      </c>
      <c r="AN9" s="51"/>
      <c r="AO9" s="84" t="str">
        <f t="shared" si="17"/>
        <v/>
      </c>
      <c r="AP9" s="86" t="str">
        <f t="shared" si="18"/>
        <v/>
      </c>
      <c r="AQ9" s="86"/>
      <c r="AR9" s="83" t="str">
        <f t="shared" si="19"/>
        <v/>
      </c>
      <c r="AS9" s="86" t="str">
        <f t="shared" si="20"/>
        <v/>
      </c>
      <c r="AT9" s="86" t="str">
        <f t="shared" si="21"/>
        <v/>
      </c>
      <c r="AU9" s="84" t="str">
        <f>IF(AO9&lt;&gt;"", IF(RANK(AT9, AT$5:AT$62)+COUNTIF(AT$9:AT9, AT9) -1&lt;=(B$68-AP$63-AS$63), RANK(AT9, AT$5:AT$62)+COUNTIF(AT$9:AT9, AT9) -1, ""), "")</f>
        <v/>
      </c>
      <c r="AV9" s="93" t="str">
        <f t="shared" si="22"/>
        <v/>
      </c>
      <c r="AW9" s="103" t="str">
        <f t="shared" si="23"/>
        <v/>
      </c>
      <c r="AY9" s="144">
        <f>IF(AM9&lt;&gt; "", AM9/AM63, "")</f>
        <v>3.0627684125261725E-3</v>
      </c>
      <c r="AZ9" s="62" t="str">
        <f t="shared" si="24"/>
        <v/>
      </c>
      <c r="BA9" s="70">
        <f t="shared" si="25"/>
        <v>-3.0627684125261699E-3</v>
      </c>
      <c r="BC9" s="97" t="str">
        <f t="shared" si="26"/>
        <v/>
      </c>
      <c r="BD9" s="62" t="str">
        <f t="shared" si="32"/>
        <v/>
      </c>
      <c r="BE9" s="62" t="str">
        <f t="shared" si="33"/>
        <v/>
      </c>
      <c r="BF9" s="145" t="str">
        <f t="shared" si="34"/>
        <v/>
      </c>
    </row>
    <row r="10" spans="1:58" ht="15" customHeight="1" x14ac:dyDescent="0.2">
      <c r="A10" s="47" t="s">
        <v>222</v>
      </c>
      <c r="B10" s="48" t="s">
        <v>280</v>
      </c>
      <c r="C10" s="49"/>
      <c r="D10" s="134"/>
      <c r="E10" s="42" t="str">
        <f t="shared" si="0"/>
        <v/>
      </c>
      <c r="F10" s="43" t="str">
        <f t="shared" si="27"/>
        <v/>
      </c>
      <c r="G10" s="43" t="str">
        <f t="shared" si="1"/>
        <v/>
      </c>
      <c r="H10" s="43" t="str">
        <f>IF(C10&lt;&gt;"", IF(RANK(G10, G$5:G$62)+COUNTIF(G$10:G10, G10) -1&lt;=(H$65-F$63), RANK(G10, G$5:G$62)+COUNTIF(G$10:G10, G10) -1, ""), "")</f>
        <v/>
      </c>
      <c r="I10" s="138" t="str">
        <f t="shared" si="2"/>
        <v/>
      </c>
      <c r="J10" s="142"/>
      <c r="K10" s="134"/>
      <c r="L10" s="42" t="str">
        <f t="shared" si="3"/>
        <v/>
      </c>
      <c r="M10" s="43" t="str">
        <f t="shared" si="28"/>
        <v/>
      </c>
      <c r="N10" s="43" t="str">
        <f t="shared" si="4"/>
        <v/>
      </c>
      <c r="O10" s="43" t="str">
        <f>IF(J10&lt;&gt;"", IF(RANK(N10, N$5:N$62)+COUNTIF(N$10:N10, N10) -1&lt;=(O$65-M$63), RANK(N10, N$5:N$62)+COUNTIF(N$10:N10, N10) -1, ""), "")</f>
        <v/>
      </c>
      <c r="P10" s="138" t="str">
        <f t="shared" si="5"/>
        <v/>
      </c>
      <c r="Q10" s="142"/>
      <c r="R10" s="134"/>
      <c r="S10" s="42" t="str">
        <f t="shared" si="6"/>
        <v/>
      </c>
      <c r="T10" s="43" t="str">
        <f t="shared" si="29"/>
        <v/>
      </c>
      <c r="U10" s="43" t="str">
        <f t="shared" si="7"/>
        <v/>
      </c>
      <c r="V10" s="43" t="str">
        <f>IF(Q10&lt;&gt;"", IF(RANK(U10, U$5:U$62)+COUNTIF(U$10:U10, U10) -1&lt;=(V$65-T$63), RANK(U10, U$5:U$62)+COUNTIF(U$10:U10, U10) -1, ""), "")</f>
        <v/>
      </c>
      <c r="W10" s="138" t="str">
        <f t="shared" si="8"/>
        <v/>
      </c>
      <c r="X10" s="142"/>
      <c r="Y10" s="134"/>
      <c r="Z10" s="42" t="str">
        <f t="shared" si="9"/>
        <v/>
      </c>
      <c r="AA10" s="43" t="str">
        <f t="shared" si="30"/>
        <v/>
      </c>
      <c r="AB10" s="43" t="str">
        <f t="shared" si="10"/>
        <v/>
      </c>
      <c r="AC10" s="43" t="str">
        <f>IF(X10&lt;&gt;"", IF(RANK(AB10, AB$5:AB$62)+COUNTIF(AB$10:AB10, AB10) -1&lt;=(AC$65-AA$63), RANK(AB10, AB$5:AB$62)+COUNTIF(AB$10:AB10, AB10) -1, ""), "")</f>
        <v/>
      </c>
      <c r="AD10" s="138" t="str">
        <f t="shared" si="11"/>
        <v/>
      </c>
      <c r="AE10" s="142"/>
      <c r="AF10" s="134"/>
      <c r="AG10" s="42" t="str">
        <f t="shared" si="12"/>
        <v/>
      </c>
      <c r="AH10" s="43" t="str">
        <f t="shared" si="31"/>
        <v/>
      </c>
      <c r="AI10" s="43" t="str">
        <f t="shared" si="13"/>
        <v/>
      </c>
      <c r="AJ10" s="43" t="str">
        <f>IF(AE10&lt;&gt;"", IF(RANK(AI10, AI$5:AI$62)+COUNTIF(AI$10:AI10, AI10) -1&lt;=(AJ$65-AH$63), RANK(AI10, AI$5:AI$62)+COUNTIF(AI$10:AI10, AI10) -1, ""), "")</f>
        <v/>
      </c>
      <c r="AK10" s="138" t="str">
        <f t="shared" si="14"/>
        <v/>
      </c>
      <c r="AL10" s="149" t="str">
        <f t="shared" si="15"/>
        <v/>
      </c>
      <c r="AM10" s="50" t="str">
        <f t="shared" si="16"/>
        <v/>
      </c>
      <c r="AN10" s="51"/>
      <c r="AO10" s="84" t="str">
        <f t="shared" si="17"/>
        <v/>
      </c>
      <c r="AP10" s="86" t="str">
        <f t="shared" si="18"/>
        <v/>
      </c>
      <c r="AQ10" s="86"/>
      <c r="AR10" s="83" t="str">
        <f t="shared" si="19"/>
        <v/>
      </c>
      <c r="AS10" s="86" t="str">
        <f t="shared" si="20"/>
        <v/>
      </c>
      <c r="AT10" s="86" t="str">
        <f t="shared" si="21"/>
        <v/>
      </c>
      <c r="AU10" s="84" t="str">
        <f>IF(AO10&lt;&gt;"", IF(RANK(AT10, AT$5:AT$62)+COUNTIF(AT$10:AT10, AT10) -1&lt;=(B$68-AP$63-AS$63), RANK(AT10, AT$5:AT$62)+COUNTIF(AT$10:AT10, AT10) -1, ""), "")</f>
        <v/>
      </c>
      <c r="AV10" s="93" t="str">
        <f t="shared" si="22"/>
        <v/>
      </c>
      <c r="AW10" s="103" t="str">
        <f t="shared" si="23"/>
        <v/>
      </c>
      <c r="AY10" s="144" t="str">
        <f>IF(AM10&lt;&gt; "", AM10/AM63, "")</f>
        <v/>
      </c>
      <c r="AZ10" s="62" t="str">
        <f t="shared" si="24"/>
        <v/>
      </c>
      <c r="BA10" s="70" t="str">
        <f t="shared" si="25"/>
        <v/>
      </c>
      <c r="BC10" s="97" t="str">
        <f t="shared" si="26"/>
        <v/>
      </c>
      <c r="BD10" s="62" t="str">
        <f t="shared" si="32"/>
        <v/>
      </c>
      <c r="BE10" s="62" t="str">
        <f t="shared" si="33"/>
        <v/>
      </c>
      <c r="BF10" s="145" t="str">
        <f t="shared" si="34"/>
        <v/>
      </c>
    </row>
    <row r="11" spans="1:58" ht="15" customHeight="1" x14ac:dyDescent="0.2">
      <c r="A11" s="47" t="s">
        <v>223</v>
      </c>
      <c r="B11" s="48" t="s">
        <v>281</v>
      </c>
      <c r="C11" s="141">
        <v>5275</v>
      </c>
      <c r="D11" s="134"/>
      <c r="E11" s="42">
        <f t="shared" si="0"/>
        <v>7.2339550191991217E-2</v>
      </c>
      <c r="F11" s="43">
        <f t="shared" si="27"/>
        <v>0</v>
      </c>
      <c r="G11" s="43">
        <f t="shared" si="1"/>
        <v>5275</v>
      </c>
      <c r="H11" s="43" t="str">
        <f>IF(C11&lt;&gt;"", IF(RANK(G11, G$5:G$62)+COUNTIF(G$11:G11, G11) -1&lt;=(H$65-F$63), RANK(G11, G$5:G$62)+COUNTIF(G$11:G11, G11) -1, ""), "")</f>
        <v/>
      </c>
      <c r="I11" s="138" t="str">
        <f t="shared" si="2"/>
        <v/>
      </c>
      <c r="J11" s="143">
        <v>698</v>
      </c>
      <c r="K11" s="134"/>
      <c r="L11" s="42">
        <f t="shared" si="3"/>
        <v>7.8880752192387674E-3</v>
      </c>
      <c r="M11" s="43">
        <f t="shared" si="28"/>
        <v>0</v>
      </c>
      <c r="N11" s="43">
        <f t="shared" si="4"/>
        <v>698</v>
      </c>
      <c r="O11" s="43" t="str">
        <f>IF(J11&lt;&gt;"", IF(RANK(N11, N$5:N$62)+COUNTIF(N$11:N11, N11) -1&lt;=(O$65-M$63), RANK(N11, N$5:N$62)+COUNTIF(N$11:N11, N11) -1, ""), "")</f>
        <v/>
      </c>
      <c r="P11" s="138" t="str">
        <f t="shared" si="5"/>
        <v/>
      </c>
      <c r="Q11" s="143">
        <v>1347</v>
      </c>
      <c r="R11" s="134"/>
      <c r="S11" s="42">
        <f t="shared" si="6"/>
        <v>1.7545459282029906E-2</v>
      </c>
      <c r="T11" s="43">
        <f t="shared" si="29"/>
        <v>0</v>
      </c>
      <c r="U11" s="43">
        <f t="shared" si="7"/>
        <v>1347</v>
      </c>
      <c r="V11" s="43" t="str">
        <f>IF(Q11&lt;&gt;"", IF(RANK(U11, U$5:U$62)+COUNTIF(U$11:U11, U11) -1&lt;=(V$65-T$63), RANK(U11, U$5:U$62)+COUNTIF(U$11:U11, U11) -1, ""), "")</f>
        <v/>
      </c>
      <c r="W11" s="138" t="str">
        <f t="shared" si="8"/>
        <v/>
      </c>
      <c r="X11" s="143">
        <v>900</v>
      </c>
      <c r="Y11" s="134"/>
      <c r="Z11" s="42">
        <f t="shared" si="9"/>
        <v>1.3229652060150818E-2</v>
      </c>
      <c r="AA11" s="43">
        <f t="shared" si="30"/>
        <v>0</v>
      </c>
      <c r="AB11" s="43">
        <f t="shared" si="10"/>
        <v>900</v>
      </c>
      <c r="AC11" s="43" t="str">
        <f>IF(X11&lt;&gt;"", IF(RANK(AB11, AB$5:AB$62)+COUNTIF(AB$11:AB11, AB11) -1&lt;=(AC$65-AA$63), RANK(AB11, AB$5:AB$62)+COUNTIF(AB$11:AB11, AB11) -1, ""), "")</f>
        <v/>
      </c>
      <c r="AD11" s="138" t="str">
        <f t="shared" si="11"/>
        <v/>
      </c>
      <c r="AE11" s="143">
        <v>376</v>
      </c>
      <c r="AF11" s="134"/>
      <c r="AG11" s="42">
        <f t="shared" si="12"/>
        <v>5.1693086049740848E-3</v>
      </c>
      <c r="AH11" s="43">
        <f t="shared" si="31"/>
        <v>0</v>
      </c>
      <c r="AI11" s="43">
        <f t="shared" si="13"/>
        <v>376</v>
      </c>
      <c r="AJ11" s="43" t="str">
        <f>IF(AE11&lt;&gt;"", IF(RANK(AI11, AI$5:AI$62)+COUNTIF(AI$11:AI11, AI11) -1&lt;=(AJ$65-AH$63), RANK(AI11, AI$5:AI$62)+COUNTIF(AI$11:AI11, AI11) -1, ""), "")</f>
        <v/>
      </c>
      <c r="AK11" s="138" t="str">
        <f t="shared" si="14"/>
        <v/>
      </c>
      <c r="AL11" s="149" t="str">
        <f t="shared" si="15"/>
        <v/>
      </c>
      <c r="AM11" s="50">
        <f t="shared" si="16"/>
        <v>8596</v>
      </c>
      <c r="AN11" s="51"/>
      <c r="AO11" s="84" t="str">
        <f t="shared" si="17"/>
        <v/>
      </c>
      <c r="AP11" s="86" t="str">
        <f t="shared" si="18"/>
        <v/>
      </c>
      <c r="AQ11" s="86"/>
      <c r="AR11" s="83" t="str">
        <f t="shared" si="19"/>
        <v/>
      </c>
      <c r="AS11" s="86" t="str">
        <f t="shared" si="20"/>
        <v/>
      </c>
      <c r="AT11" s="86" t="str">
        <f t="shared" si="21"/>
        <v/>
      </c>
      <c r="AU11" s="84" t="str">
        <f>IF(AO11&lt;&gt;"", IF(RANK(AT11, AT$5:AT$62)+COUNTIF(AT$11:AT11, AT11) -1&lt;=(B$68-AP$63-AS$63), RANK(AT11, AT$5:AT$62)+COUNTIF(AT$11:AT11, AT11) -1, ""), "")</f>
        <v/>
      </c>
      <c r="AV11" s="93" t="str">
        <f t="shared" si="22"/>
        <v/>
      </c>
      <c r="AW11" s="103" t="str">
        <f t="shared" si="23"/>
        <v/>
      </c>
      <c r="AY11" s="144">
        <f>IF(AM11&lt;&gt; "", AM11/AM63, "")</f>
        <v>4.3791678765926446E-3</v>
      </c>
      <c r="AZ11" s="62" t="str">
        <f t="shared" si="24"/>
        <v/>
      </c>
      <c r="BA11" s="70">
        <f t="shared" si="25"/>
        <v>-4.3791678765926403E-3</v>
      </c>
      <c r="BC11" s="97" t="str">
        <f t="shared" si="26"/>
        <v/>
      </c>
      <c r="BD11" s="62" t="str">
        <f t="shared" si="32"/>
        <v/>
      </c>
      <c r="BE11" s="62" t="str">
        <f t="shared" si="33"/>
        <v/>
      </c>
      <c r="BF11" s="145" t="str">
        <f t="shared" si="34"/>
        <v/>
      </c>
    </row>
    <row r="12" spans="1:58" ht="15" customHeight="1" x14ac:dyDescent="0.2">
      <c r="A12" s="47" t="s">
        <v>224</v>
      </c>
      <c r="B12" s="48" t="s">
        <v>282</v>
      </c>
      <c r="C12" s="141">
        <v>7269</v>
      </c>
      <c r="D12" s="134"/>
      <c r="E12" s="42">
        <f t="shared" si="0"/>
        <v>9.9684585847504115E-2</v>
      </c>
      <c r="F12" s="43">
        <f t="shared" si="27"/>
        <v>0</v>
      </c>
      <c r="G12" s="43">
        <f t="shared" si="1"/>
        <v>7269</v>
      </c>
      <c r="H12" s="43" t="str">
        <f>IF(C12&lt;&gt;"", IF(RANK(G12, G$5:G$62)+COUNTIF(G$12:G12, G12) -1&lt;=(H$65-F$63), RANK(G12, G$5:G$62)+COUNTIF(G$12:G12, G12) -1, ""), "")</f>
        <v/>
      </c>
      <c r="I12" s="138" t="str">
        <f t="shared" si="2"/>
        <v/>
      </c>
      <c r="J12" s="143">
        <v>6860</v>
      </c>
      <c r="K12" s="134"/>
      <c r="L12" s="42">
        <f t="shared" si="3"/>
        <v>7.7524636108850922E-2</v>
      </c>
      <c r="M12" s="43">
        <f t="shared" si="28"/>
        <v>0</v>
      </c>
      <c r="N12" s="43">
        <f t="shared" si="4"/>
        <v>6860</v>
      </c>
      <c r="O12" s="43" t="str">
        <f>IF(J12&lt;&gt;"", IF(RANK(N12, N$5:N$62)+COUNTIF(N$12:N12, N12) -1&lt;=(O$65-M$63), RANK(N12, N$5:N$62)+COUNTIF(N$12:N12, N12) -1, ""), "")</f>
        <v/>
      </c>
      <c r="P12" s="138" t="str">
        <f t="shared" si="5"/>
        <v/>
      </c>
      <c r="Q12" s="143">
        <v>4230</v>
      </c>
      <c r="R12" s="134"/>
      <c r="S12" s="42">
        <f t="shared" si="6"/>
        <v>5.509821289011619E-2</v>
      </c>
      <c r="T12" s="43">
        <f t="shared" si="29"/>
        <v>0</v>
      </c>
      <c r="U12" s="43">
        <f t="shared" si="7"/>
        <v>4230</v>
      </c>
      <c r="V12" s="43" t="str">
        <f>IF(Q12&lt;&gt;"", IF(RANK(U12, U$5:U$62)+COUNTIF(U$12:U12, U12) -1&lt;=(V$65-T$63), RANK(U12, U$5:U$62)+COUNTIF(U$12:U12, U12) -1, ""), "")</f>
        <v/>
      </c>
      <c r="W12" s="138" t="str">
        <f t="shared" si="8"/>
        <v/>
      </c>
      <c r="X12" s="143">
        <v>4245</v>
      </c>
      <c r="Y12" s="134"/>
      <c r="Z12" s="42">
        <f t="shared" si="9"/>
        <v>6.2399858883711357E-2</v>
      </c>
      <c r="AA12" s="43">
        <f t="shared" si="30"/>
        <v>0</v>
      </c>
      <c r="AB12" s="43">
        <f t="shared" si="10"/>
        <v>4245</v>
      </c>
      <c r="AC12" s="43" t="str">
        <f>IF(X12&lt;&gt;"", IF(RANK(AB12, AB$5:AB$62)+COUNTIF(AB$12:AB12, AB12) -1&lt;=(AC$65-AA$63), RANK(AB12, AB$5:AB$62)+COUNTIF(AB$12:AB12, AB12) -1, ""), "")</f>
        <v/>
      </c>
      <c r="AD12" s="138" t="str">
        <f t="shared" si="11"/>
        <v/>
      </c>
      <c r="AE12" s="143">
        <v>2994</v>
      </c>
      <c r="AF12" s="134"/>
      <c r="AG12" s="42">
        <f t="shared" si="12"/>
        <v>4.1161994583224497E-2</v>
      </c>
      <c r="AH12" s="43">
        <f t="shared" si="31"/>
        <v>0</v>
      </c>
      <c r="AI12" s="43">
        <f t="shared" si="13"/>
        <v>2994</v>
      </c>
      <c r="AJ12" s="43" t="str">
        <f>IF(AE12&lt;&gt;"", IF(RANK(AI12, AI$5:AI$62)+COUNTIF(AI$12:AI12, AI12) -1&lt;=(AJ$65-AH$63), RANK(AI12, AI$5:AI$62)+COUNTIF(AI$12:AI12, AI12) -1, ""), "")</f>
        <v/>
      </c>
      <c r="AK12" s="138" t="str">
        <f t="shared" si="14"/>
        <v/>
      </c>
      <c r="AL12" s="149" t="str">
        <f t="shared" si="15"/>
        <v/>
      </c>
      <c r="AM12" s="50">
        <f t="shared" si="16"/>
        <v>25598</v>
      </c>
      <c r="AN12" s="51"/>
      <c r="AO12" s="84" t="str">
        <f t="shared" si="17"/>
        <v/>
      </c>
      <c r="AP12" s="86" t="str">
        <f t="shared" si="18"/>
        <v/>
      </c>
      <c r="AQ12" s="86"/>
      <c r="AR12" s="83" t="str">
        <f t="shared" si="19"/>
        <v/>
      </c>
      <c r="AS12" s="86" t="str">
        <f t="shared" si="20"/>
        <v/>
      </c>
      <c r="AT12" s="86" t="str">
        <f t="shared" si="21"/>
        <v/>
      </c>
      <c r="AU12" s="84" t="str">
        <f>IF(AO12&lt;&gt;"", IF(RANK(AT12, AT$5:AT$62)+COUNTIF(AT$12:AT12, AT12) -1&lt;=(B$68-AP$63-AS$63), RANK(AT12, AT$5:AT$62)+COUNTIF(AT$12:AT12, AT12) -1, ""), "")</f>
        <v/>
      </c>
      <c r="AV12" s="93" t="str">
        <f t="shared" si="22"/>
        <v/>
      </c>
      <c r="AW12" s="103" t="str">
        <f t="shared" si="23"/>
        <v/>
      </c>
      <c r="AY12" s="144">
        <f>IF(AM12&lt;&gt; "", AM12/AM63, "")</f>
        <v>1.3040709551537752E-2</v>
      </c>
      <c r="AZ12" s="62" t="str">
        <f t="shared" si="24"/>
        <v/>
      </c>
      <c r="BA12" s="70">
        <f t="shared" si="25"/>
        <v>-1.3040709551537801E-2</v>
      </c>
      <c r="BC12" s="97" t="str">
        <f t="shared" si="26"/>
        <v/>
      </c>
      <c r="BD12" s="62" t="str">
        <f t="shared" si="32"/>
        <v/>
      </c>
      <c r="BE12" s="62" t="str">
        <f t="shared" si="33"/>
        <v/>
      </c>
      <c r="BF12" s="145" t="str">
        <f t="shared" si="34"/>
        <v/>
      </c>
    </row>
    <row r="13" spans="1:58" ht="15" customHeight="1" x14ac:dyDescent="0.2">
      <c r="A13" s="47" t="s">
        <v>225</v>
      </c>
      <c r="B13" s="48" t="s">
        <v>283</v>
      </c>
      <c r="C13" s="141">
        <v>52</v>
      </c>
      <c r="D13" s="134"/>
      <c r="E13" s="42">
        <f t="shared" si="0"/>
        <v>7.1311025781678548E-4</v>
      </c>
      <c r="F13" s="43">
        <f t="shared" si="27"/>
        <v>0</v>
      </c>
      <c r="G13" s="43">
        <f t="shared" si="1"/>
        <v>52</v>
      </c>
      <c r="H13" s="43" t="str">
        <f>IF(C13&lt;&gt;"", IF(RANK(G13, G$5:G$62)+COUNTIF(G$13:G13, G13) -1&lt;=(H$65-F$63), RANK(G13, G$5:G$62)+COUNTIF(G$13:G13, G13) -1, ""), "")</f>
        <v/>
      </c>
      <c r="I13" s="138" t="str">
        <f t="shared" si="2"/>
        <v/>
      </c>
      <c r="J13" s="143">
        <v>38</v>
      </c>
      <c r="K13" s="134"/>
      <c r="L13" s="42">
        <f t="shared" si="3"/>
        <v>4.2943675978663774E-4</v>
      </c>
      <c r="M13" s="43">
        <f t="shared" si="28"/>
        <v>0</v>
      </c>
      <c r="N13" s="43">
        <f t="shared" si="4"/>
        <v>38</v>
      </c>
      <c r="O13" s="43" t="str">
        <f>IF(J13&lt;&gt;"", IF(RANK(N13, N$5:N$62)+COUNTIF(N$13:N13, N13) -1&lt;=(O$65-M$63), RANK(N13, N$5:N$62)+COUNTIF(N$13:N13, N13) -1, ""), "")</f>
        <v/>
      </c>
      <c r="P13" s="138" t="str">
        <f t="shared" si="5"/>
        <v/>
      </c>
      <c r="Q13" s="143">
        <v>182</v>
      </c>
      <c r="R13" s="134"/>
      <c r="S13" s="42">
        <f t="shared" si="6"/>
        <v>2.370655968321784E-3</v>
      </c>
      <c r="T13" s="43">
        <f t="shared" si="29"/>
        <v>0</v>
      </c>
      <c r="U13" s="43">
        <f t="shared" si="7"/>
        <v>182</v>
      </c>
      <c r="V13" s="43" t="str">
        <f>IF(Q13&lt;&gt;"", IF(RANK(U13, U$5:U$62)+COUNTIF(U$13:U13, U13) -1&lt;=(V$65-T$63), RANK(U13, U$5:U$62)+COUNTIF(U$13:U13, U13) -1, ""), "")</f>
        <v/>
      </c>
      <c r="W13" s="138" t="str">
        <f t="shared" si="8"/>
        <v/>
      </c>
      <c r="X13" s="143">
        <v>40</v>
      </c>
      <c r="Y13" s="134"/>
      <c r="Z13" s="42">
        <f t="shared" si="9"/>
        <v>5.8798453600670305E-4</v>
      </c>
      <c r="AA13" s="43">
        <f t="shared" si="30"/>
        <v>0</v>
      </c>
      <c r="AB13" s="43">
        <f t="shared" si="10"/>
        <v>40</v>
      </c>
      <c r="AC13" s="43" t="str">
        <f>IF(X13&lt;&gt;"", IF(RANK(AB13, AB$5:AB$62)+COUNTIF(AB$13:AB13, AB13) -1&lt;=(AC$65-AA$63), RANK(AB13, AB$5:AB$62)+COUNTIF(AB$13:AB13, AB13) -1, ""), "")</f>
        <v/>
      </c>
      <c r="AD13" s="138" t="str">
        <f t="shared" si="11"/>
        <v/>
      </c>
      <c r="AE13" s="143">
        <v>36</v>
      </c>
      <c r="AF13" s="134"/>
      <c r="AG13" s="42">
        <f t="shared" si="12"/>
        <v>4.9493380260390177E-4</v>
      </c>
      <c r="AH13" s="43">
        <f t="shared" si="31"/>
        <v>0</v>
      </c>
      <c r="AI13" s="43">
        <f t="shared" si="13"/>
        <v>36</v>
      </c>
      <c r="AJ13" s="43" t="str">
        <f>IF(AE13&lt;&gt;"", IF(RANK(AI13, AI$5:AI$62)+COUNTIF(AI$13:AI13, AI13) -1&lt;=(AJ$65-AH$63), RANK(AI13, AI$5:AI$62)+COUNTIF(AI$13:AI13, AI13) -1, ""), "")</f>
        <v/>
      </c>
      <c r="AK13" s="138" t="str">
        <f t="shared" si="14"/>
        <v/>
      </c>
      <c r="AL13" s="149" t="str">
        <f t="shared" si="15"/>
        <v/>
      </c>
      <c r="AM13" s="50">
        <f t="shared" si="16"/>
        <v>348</v>
      </c>
      <c r="AN13" s="51"/>
      <c r="AO13" s="84" t="str">
        <f t="shared" si="17"/>
        <v/>
      </c>
      <c r="AP13" s="86" t="str">
        <f t="shared" si="18"/>
        <v/>
      </c>
      <c r="AQ13" s="86"/>
      <c r="AR13" s="83" t="str">
        <f t="shared" si="19"/>
        <v/>
      </c>
      <c r="AS13" s="86" t="str">
        <f t="shared" si="20"/>
        <v/>
      </c>
      <c r="AT13" s="86" t="str">
        <f t="shared" si="21"/>
        <v/>
      </c>
      <c r="AU13" s="84" t="str">
        <f>IF(AO13&lt;&gt;"", IF(RANK(AT13, AT$5:AT$62)+COUNTIF(AT$13:AT13, AT13) -1&lt;=(B$68-AP$63-AS$63), RANK(AT13, AT$5:AT$62)+COUNTIF(AT$13:AT13, AT13) -1, ""), "")</f>
        <v/>
      </c>
      <c r="AV13" s="93" t="str">
        <f t="shared" si="22"/>
        <v/>
      </c>
      <c r="AW13" s="103" t="str">
        <f t="shared" si="23"/>
        <v/>
      </c>
      <c r="AY13" s="144">
        <f>IF(AM13&lt;&gt; "", AM13/AM63, "")</f>
        <v>1.7728599593464872E-4</v>
      </c>
      <c r="AZ13" s="62" t="str">
        <f t="shared" si="24"/>
        <v/>
      </c>
      <c r="BA13" s="70">
        <f t="shared" si="25"/>
        <v>-1.7728599593464899E-4</v>
      </c>
      <c r="BC13" s="97" t="str">
        <f t="shared" si="26"/>
        <v/>
      </c>
      <c r="BD13" s="62" t="str">
        <f t="shared" si="32"/>
        <v/>
      </c>
      <c r="BE13" s="62" t="str">
        <f t="shared" si="33"/>
        <v/>
      </c>
      <c r="BF13" s="145" t="str">
        <f t="shared" si="34"/>
        <v/>
      </c>
    </row>
    <row r="14" spans="1:58" ht="15" customHeight="1" x14ac:dyDescent="0.2">
      <c r="A14" s="47" t="s">
        <v>226</v>
      </c>
      <c r="B14" s="48" t="s">
        <v>284</v>
      </c>
      <c r="C14" s="49"/>
      <c r="D14" s="134"/>
      <c r="E14" s="42" t="str">
        <f t="shared" si="0"/>
        <v/>
      </c>
      <c r="F14" s="43" t="str">
        <f t="shared" si="27"/>
        <v/>
      </c>
      <c r="G14" s="43" t="str">
        <f t="shared" si="1"/>
        <v/>
      </c>
      <c r="H14" s="43" t="str">
        <f>IF(C14&lt;&gt;"", IF(RANK(G14, G$5:G$62)+COUNTIF(G$14:G14, G14) -1&lt;=(H$65-F$63), RANK(G14, G$5:G$62)+COUNTIF(G$14:G14, G14) -1, ""), "")</f>
        <v/>
      </c>
      <c r="I14" s="138" t="str">
        <f t="shared" si="2"/>
        <v/>
      </c>
      <c r="J14" s="142"/>
      <c r="K14" s="134"/>
      <c r="L14" s="42" t="str">
        <f t="shared" si="3"/>
        <v/>
      </c>
      <c r="M14" s="43" t="str">
        <f t="shared" si="28"/>
        <v/>
      </c>
      <c r="N14" s="43" t="str">
        <f t="shared" si="4"/>
        <v/>
      </c>
      <c r="O14" s="43" t="str">
        <f>IF(J14&lt;&gt;"", IF(RANK(N14, N$5:N$62)+COUNTIF(N$14:N14, N14) -1&lt;=(O$65-M$63), RANK(N14, N$5:N$62)+COUNTIF(N$14:N14, N14) -1, ""), "")</f>
        <v/>
      </c>
      <c r="P14" s="138" t="str">
        <f t="shared" si="5"/>
        <v/>
      </c>
      <c r="Q14" s="142"/>
      <c r="R14" s="134"/>
      <c r="S14" s="42" t="str">
        <f t="shared" si="6"/>
        <v/>
      </c>
      <c r="T14" s="43" t="str">
        <f t="shared" si="29"/>
        <v/>
      </c>
      <c r="U14" s="43" t="str">
        <f t="shared" si="7"/>
        <v/>
      </c>
      <c r="V14" s="43" t="str">
        <f>IF(Q14&lt;&gt;"", IF(RANK(U14, U$5:U$62)+COUNTIF(U$14:U14, U14) -1&lt;=(V$65-T$63), RANK(U14, U$5:U$62)+COUNTIF(U$14:U14, U14) -1, ""), "")</f>
        <v/>
      </c>
      <c r="W14" s="138" t="str">
        <f t="shared" si="8"/>
        <v/>
      </c>
      <c r="X14" s="142"/>
      <c r="Y14" s="134"/>
      <c r="Z14" s="42" t="str">
        <f t="shared" si="9"/>
        <v/>
      </c>
      <c r="AA14" s="43" t="str">
        <f t="shared" si="30"/>
        <v/>
      </c>
      <c r="AB14" s="43" t="str">
        <f t="shared" si="10"/>
        <v/>
      </c>
      <c r="AC14" s="43" t="str">
        <f>IF(X14&lt;&gt;"", IF(RANK(AB14, AB$5:AB$62)+COUNTIF(AB$14:AB14, AB14) -1&lt;=(AC$65-AA$63), RANK(AB14, AB$5:AB$62)+COUNTIF(AB$14:AB14, AB14) -1, ""), "")</f>
        <v/>
      </c>
      <c r="AD14" s="138" t="str">
        <f t="shared" si="11"/>
        <v/>
      </c>
      <c r="AE14" s="142"/>
      <c r="AF14" s="134"/>
      <c r="AG14" s="42" t="str">
        <f t="shared" si="12"/>
        <v/>
      </c>
      <c r="AH14" s="43" t="str">
        <f t="shared" si="31"/>
        <v/>
      </c>
      <c r="AI14" s="43" t="str">
        <f t="shared" si="13"/>
        <v/>
      </c>
      <c r="AJ14" s="43" t="str">
        <f>IF(AE14&lt;&gt;"", IF(RANK(AI14, AI$5:AI$62)+COUNTIF(AI$14:AI14, AI14) -1&lt;=(AJ$65-AH$63), RANK(AI14, AI$5:AI$62)+COUNTIF(AI$14:AI14, AI14) -1, ""), "")</f>
        <v/>
      </c>
      <c r="AK14" s="138" t="str">
        <f t="shared" si="14"/>
        <v/>
      </c>
      <c r="AL14" s="149" t="str">
        <f t="shared" si="15"/>
        <v/>
      </c>
      <c r="AM14" s="50" t="str">
        <f t="shared" si="16"/>
        <v/>
      </c>
      <c r="AN14" s="51"/>
      <c r="AO14" s="84" t="str">
        <f t="shared" si="17"/>
        <v/>
      </c>
      <c r="AP14" s="86" t="str">
        <f t="shared" si="18"/>
        <v/>
      </c>
      <c r="AQ14" s="86"/>
      <c r="AR14" s="83" t="str">
        <f t="shared" si="19"/>
        <v/>
      </c>
      <c r="AS14" s="86" t="str">
        <f t="shared" si="20"/>
        <v/>
      </c>
      <c r="AT14" s="86" t="str">
        <f t="shared" si="21"/>
        <v/>
      </c>
      <c r="AU14" s="84" t="str">
        <f>IF(AO14&lt;&gt;"", IF(RANK(AT14, AT$5:AT$62)+COUNTIF(AT$14:AT14, AT14) -1&lt;=(B$68-AP$63-AS$63), RANK(AT14, AT$5:AT$62)+COUNTIF(AT$14:AT14, AT14) -1, ""), "")</f>
        <v/>
      </c>
      <c r="AV14" s="93" t="str">
        <f t="shared" si="22"/>
        <v/>
      </c>
      <c r="AW14" s="103" t="str">
        <f t="shared" si="23"/>
        <v/>
      </c>
      <c r="AY14" s="144" t="str">
        <f>IF(AM14&lt;&gt; "", AM14/AM63, "")</f>
        <v/>
      </c>
      <c r="AZ14" s="62" t="str">
        <f t="shared" si="24"/>
        <v/>
      </c>
      <c r="BA14" s="70" t="str">
        <f t="shared" si="25"/>
        <v/>
      </c>
      <c r="BC14" s="97" t="str">
        <f t="shared" si="26"/>
        <v/>
      </c>
      <c r="BD14" s="62" t="str">
        <f t="shared" si="32"/>
        <v/>
      </c>
      <c r="BE14" s="62" t="str">
        <f t="shared" si="33"/>
        <v/>
      </c>
      <c r="BF14" s="145" t="str">
        <f t="shared" si="34"/>
        <v/>
      </c>
    </row>
    <row r="15" spans="1:58" ht="15" customHeight="1" x14ac:dyDescent="0.2">
      <c r="A15" s="47" t="s">
        <v>227</v>
      </c>
      <c r="B15" s="48" t="s">
        <v>285</v>
      </c>
      <c r="C15" s="49"/>
      <c r="D15" s="134"/>
      <c r="E15" s="42" t="str">
        <f t="shared" si="0"/>
        <v/>
      </c>
      <c r="F15" s="43" t="str">
        <f t="shared" si="27"/>
        <v/>
      </c>
      <c r="G15" s="43" t="str">
        <f t="shared" si="1"/>
        <v/>
      </c>
      <c r="H15" s="43" t="str">
        <f>IF(C15&lt;&gt;"", IF(RANK(G15, G$5:G$62)+COUNTIF(G$15:G15, G15) -1&lt;=(H$65-F$63), RANK(G15, G$5:G$62)+COUNTIF(G$15:G15, G15) -1, ""), "")</f>
        <v/>
      </c>
      <c r="I15" s="138" t="str">
        <f t="shared" si="2"/>
        <v/>
      </c>
      <c r="J15" s="142"/>
      <c r="K15" s="134"/>
      <c r="L15" s="42" t="str">
        <f t="shared" si="3"/>
        <v/>
      </c>
      <c r="M15" s="43" t="str">
        <f t="shared" si="28"/>
        <v/>
      </c>
      <c r="N15" s="43" t="str">
        <f t="shared" si="4"/>
        <v/>
      </c>
      <c r="O15" s="43" t="str">
        <f>IF(J15&lt;&gt;"", IF(RANK(N15, N$5:N$62)+COUNTIF(N$15:N15, N15) -1&lt;=(O$65-M$63), RANK(N15, N$5:N$62)+COUNTIF(N$15:N15, N15) -1, ""), "")</f>
        <v/>
      </c>
      <c r="P15" s="138" t="str">
        <f t="shared" si="5"/>
        <v/>
      </c>
      <c r="Q15" s="142"/>
      <c r="R15" s="134"/>
      <c r="S15" s="42" t="str">
        <f t="shared" si="6"/>
        <v/>
      </c>
      <c r="T15" s="43" t="str">
        <f t="shared" si="29"/>
        <v/>
      </c>
      <c r="U15" s="43" t="str">
        <f t="shared" si="7"/>
        <v/>
      </c>
      <c r="V15" s="43" t="str">
        <f>IF(Q15&lt;&gt;"", IF(RANK(U15, U$5:U$62)+COUNTIF(U$15:U15, U15) -1&lt;=(V$65-T$63), RANK(U15, U$5:U$62)+COUNTIF(U$15:U15, U15) -1, ""), "")</f>
        <v/>
      </c>
      <c r="W15" s="138" t="str">
        <f t="shared" si="8"/>
        <v/>
      </c>
      <c r="X15" s="142"/>
      <c r="Y15" s="134"/>
      <c r="Z15" s="42" t="str">
        <f t="shared" si="9"/>
        <v/>
      </c>
      <c r="AA15" s="43" t="str">
        <f t="shared" si="30"/>
        <v/>
      </c>
      <c r="AB15" s="43" t="str">
        <f t="shared" si="10"/>
        <v/>
      </c>
      <c r="AC15" s="43" t="str">
        <f>IF(X15&lt;&gt;"", IF(RANK(AB15, AB$5:AB$62)+COUNTIF(AB$15:AB15, AB15) -1&lt;=(AC$65-AA$63), RANK(AB15, AB$5:AB$62)+COUNTIF(AB$15:AB15, AB15) -1, ""), "")</f>
        <v/>
      </c>
      <c r="AD15" s="138" t="str">
        <f t="shared" si="11"/>
        <v/>
      </c>
      <c r="AE15" s="142"/>
      <c r="AF15" s="134"/>
      <c r="AG15" s="42" t="str">
        <f t="shared" si="12"/>
        <v/>
      </c>
      <c r="AH15" s="43" t="str">
        <f t="shared" si="31"/>
        <v/>
      </c>
      <c r="AI15" s="43" t="str">
        <f t="shared" si="13"/>
        <v/>
      </c>
      <c r="AJ15" s="43" t="str">
        <f>IF(AE15&lt;&gt;"", IF(RANK(AI15, AI$5:AI$62)+COUNTIF(AI$15:AI15, AI15) -1&lt;=(AJ$65-AH$63), RANK(AI15, AI$5:AI$62)+COUNTIF(AI$15:AI15, AI15) -1, ""), "")</f>
        <v/>
      </c>
      <c r="AK15" s="138" t="str">
        <f t="shared" si="14"/>
        <v/>
      </c>
      <c r="AL15" s="149" t="str">
        <f t="shared" si="15"/>
        <v/>
      </c>
      <c r="AM15" s="50" t="str">
        <f t="shared" si="16"/>
        <v/>
      </c>
      <c r="AN15" s="51"/>
      <c r="AO15" s="84" t="str">
        <f t="shared" si="17"/>
        <v/>
      </c>
      <c r="AP15" s="86" t="str">
        <f t="shared" si="18"/>
        <v/>
      </c>
      <c r="AQ15" s="86"/>
      <c r="AR15" s="83" t="str">
        <f t="shared" si="19"/>
        <v/>
      </c>
      <c r="AS15" s="86" t="str">
        <f t="shared" si="20"/>
        <v/>
      </c>
      <c r="AT15" s="86" t="str">
        <f t="shared" si="21"/>
        <v/>
      </c>
      <c r="AU15" s="84" t="str">
        <f>IF(AO15&lt;&gt;"", IF(RANK(AT15, AT$5:AT$62)+COUNTIF(AT$15:AT15, AT15) -1&lt;=(B$68-AP$63-AS$63), RANK(AT15, AT$5:AT$62)+COUNTIF(AT$15:AT15, AT15) -1, ""), "")</f>
        <v/>
      </c>
      <c r="AV15" s="93" t="str">
        <f t="shared" si="22"/>
        <v/>
      </c>
      <c r="AW15" s="103" t="str">
        <f t="shared" si="23"/>
        <v/>
      </c>
      <c r="AY15" s="144" t="str">
        <f>IF(AM15&lt;&gt; "", AM15/AM63, "")</f>
        <v/>
      </c>
      <c r="AZ15" s="62" t="str">
        <f t="shared" si="24"/>
        <v/>
      </c>
      <c r="BA15" s="70" t="str">
        <f t="shared" si="25"/>
        <v/>
      </c>
      <c r="BC15" s="97" t="str">
        <f t="shared" si="26"/>
        <v/>
      </c>
      <c r="BD15" s="62" t="str">
        <f t="shared" si="32"/>
        <v/>
      </c>
      <c r="BE15" s="62" t="str">
        <f t="shared" si="33"/>
        <v/>
      </c>
      <c r="BF15" s="145" t="str">
        <f t="shared" si="34"/>
        <v/>
      </c>
    </row>
    <row r="16" spans="1:58" ht="15" customHeight="1" x14ac:dyDescent="0.2">
      <c r="A16" s="47" t="s">
        <v>228</v>
      </c>
      <c r="B16" s="48" t="s">
        <v>286</v>
      </c>
      <c r="C16" s="49"/>
      <c r="D16" s="134"/>
      <c r="E16" s="42" t="str">
        <f t="shared" si="0"/>
        <v/>
      </c>
      <c r="F16" s="43" t="str">
        <f t="shared" si="27"/>
        <v/>
      </c>
      <c r="G16" s="43" t="str">
        <f t="shared" si="1"/>
        <v/>
      </c>
      <c r="H16" s="43" t="str">
        <f>IF(C16&lt;&gt;"", IF(RANK(G16, G$5:G$62)+COUNTIF(G$16:G16, G16) -1&lt;=(H$65-F$63), RANK(G16, G$5:G$62)+COUNTIF(G$16:G16, G16) -1, ""), "")</f>
        <v/>
      </c>
      <c r="I16" s="138" t="str">
        <f t="shared" si="2"/>
        <v/>
      </c>
      <c r="J16" s="142"/>
      <c r="K16" s="134"/>
      <c r="L16" s="42" t="str">
        <f t="shared" si="3"/>
        <v/>
      </c>
      <c r="M16" s="43" t="str">
        <f t="shared" si="28"/>
        <v/>
      </c>
      <c r="N16" s="43" t="str">
        <f t="shared" si="4"/>
        <v/>
      </c>
      <c r="O16" s="43" t="str">
        <f>IF(J16&lt;&gt;"", IF(RANK(N16, N$5:N$62)+COUNTIF(N$16:N16, N16) -1&lt;=(O$65-M$63), RANK(N16, N$5:N$62)+COUNTIF(N$16:N16, N16) -1, ""), "")</f>
        <v/>
      </c>
      <c r="P16" s="138" t="str">
        <f t="shared" si="5"/>
        <v/>
      </c>
      <c r="Q16" s="142"/>
      <c r="R16" s="134"/>
      <c r="S16" s="42" t="str">
        <f t="shared" si="6"/>
        <v/>
      </c>
      <c r="T16" s="43" t="str">
        <f t="shared" si="29"/>
        <v/>
      </c>
      <c r="U16" s="43" t="str">
        <f t="shared" si="7"/>
        <v/>
      </c>
      <c r="V16" s="43" t="str">
        <f>IF(Q16&lt;&gt;"", IF(RANK(U16, U$5:U$62)+COUNTIF(U$16:U16, U16) -1&lt;=(V$65-T$63), RANK(U16, U$5:U$62)+COUNTIF(U$16:U16, U16) -1, ""), "")</f>
        <v/>
      </c>
      <c r="W16" s="138" t="str">
        <f t="shared" si="8"/>
        <v/>
      </c>
      <c r="X16" s="142"/>
      <c r="Y16" s="134"/>
      <c r="Z16" s="42" t="str">
        <f t="shared" si="9"/>
        <v/>
      </c>
      <c r="AA16" s="43" t="str">
        <f t="shared" si="30"/>
        <v/>
      </c>
      <c r="AB16" s="43" t="str">
        <f t="shared" si="10"/>
        <v/>
      </c>
      <c r="AC16" s="43" t="str">
        <f>IF(X16&lt;&gt;"", IF(RANK(AB16, AB$5:AB$62)+COUNTIF(AB$16:AB16, AB16) -1&lt;=(AC$65-AA$63), RANK(AB16, AB$5:AB$62)+COUNTIF(AB$16:AB16, AB16) -1, ""), "")</f>
        <v/>
      </c>
      <c r="AD16" s="138" t="str">
        <f t="shared" si="11"/>
        <v/>
      </c>
      <c r="AE16" s="142"/>
      <c r="AF16" s="134"/>
      <c r="AG16" s="42" t="str">
        <f t="shared" si="12"/>
        <v/>
      </c>
      <c r="AH16" s="43" t="str">
        <f t="shared" si="31"/>
        <v/>
      </c>
      <c r="AI16" s="43" t="str">
        <f t="shared" si="13"/>
        <v/>
      </c>
      <c r="AJ16" s="43" t="str">
        <f>IF(AE16&lt;&gt;"", IF(RANK(AI16, AI$5:AI$62)+COUNTIF(AI$16:AI16, AI16) -1&lt;=(AJ$65-AH$63), RANK(AI16, AI$5:AI$62)+COUNTIF(AI$16:AI16, AI16) -1, ""), "")</f>
        <v/>
      </c>
      <c r="AK16" s="138" t="str">
        <f t="shared" si="14"/>
        <v/>
      </c>
      <c r="AL16" s="149" t="str">
        <f t="shared" si="15"/>
        <v/>
      </c>
      <c r="AM16" s="50" t="str">
        <f t="shared" si="16"/>
        <v/>
      </c>
      <c r="AN16" s="51"/>
      <c r="AO16" s="84" t="str">
        <f t="shared" si="17"/>
        <v/>
      </c>
      <c r="AP16" s="86" t="str">
        <f t="shared" si="18"/>
        <v/>
      </c>
      <c r="AQ16" s="86"/>
      <c r="AR16" s="83" t="str">
        <f t="shared" si="19"/>
        <v/>
      </c>
      <c r="AS16" s="86" t="str">
        <f t="shared" si="20"/>
        <v/>
      </c>
      <c r="AT16" s="86" t="str">
        <f t="shared" si="21"/>
        <v/>
      </c>
      <c r="AU16" s="84" t="str">
        <f>IF(AO16&lt;&gt;"", IF(RANK(AT16, AT$5:AT$62)+COUNTIF(AT$16:AT16, AT16) -1&lt;=(B$68-AP$63-AS$63), RANK(AT16, AT$5:AT$62)+COUNTIF(AT$16:AT16, AT16) -1, ""), "")</f>
        <v/>
      </c>
      <c r="AV16" s="93" t="str">
        <f t="shared" si="22"/>
        <v/>
      </c>
      <c r="AW16" s="103" t="str">
        <f t="shared" si="23"/>
        <v/>
      </c>
      <c r="AY16" s="144" t="str">
        <f>IF(AM16&lt;&gt; "", AM16/AM63, "")</f>
        <v/>
      </c>
      <c r="AZ16" s="62" t="str">
        <f t="shared" si="24"/>
        <v/>
      </c>
      <c r="BA16" s="70" t="str">
        <f t="shared" si="25"/>
        <v/>
      </c>
      <c r="BC16" s="97" t="str">
        <f t="shared" si="26"/>
        <v/>
      </c>
      <c r="BD16" s="62" t="str">
        <f t="shared" si="32"/>
        <v/>
      </c>
      <c r="BE16" s="62" t="str">
        <f t="shared" si="33"/>
        <v/>
      </c>
      <c r="BF16" s="145" t="str">
        <f t="shared" si="34"/>
        <v/>
      </c>
    </row>
    <row r="17" spans="1:58" ht="15" customHeight="1" x14ac:dyDescent="0.2">
      <c r="A17" s="47" t="s">
        <v>229</v>
      </c>
      <c r="B17" s="48" t="s">
        <v>287</v>
      </c>
      <c r="C17" s="49"/>
      <c r="D17" s="134"/>
      <c r="E17" s="42" t="str">
        <f t="shared" si="0"/>
        <v/>
      </c>
      <c r="F17" s="43" t="str">
        <f t="shared" si="27"/>
        <v/>
      </c>
      <c r="G17" s="43" t="str">
        <f t="shared" si="1"/>
        <v/>
      </c>
      <c r="H17" s="43" t="str">
        <f>IF(C17&lt;&gt;"", IF(RANK(G17, G$5:G$62)+COUNTIF(G$17:G17, G17) -1&lt;=(H$65-F$63), RANK(G17, G$5:G$62)+COUNTIF(G$17:G17, G17) -1, ""), "")</f>
        <v/>
      </c>
      <c r="I17" s="138" t="str">
        <f t="shared" si="2"/>
        <v/>
      </c>
      <c r="J17" s="142"/>
      <c r="K17" s="134"/>
      <c r="L17" s="42" t="str">
        <f t="shared" si="3"/>
        <v/>
      </c>
      <c r="M17" s="43" t="str">
        <f t="shared" si="28"/>
        <v/>
      </c>
      <c r="N17" s="43" t="str">
        <f t="shared" si="4"/>
        <v/>
      </c>
      <c r="O17" s="43" t="str">
        <f>IF(J17&lt;&gt;"", IF(RANK(N17, N$5:N$62)+COUNTIF(N$17:N17, N17) -1&lt;=(O$65-M$63), RANK(N17, N$5:N$62)+COUNTIF(N$17:N17, N17) -1, ""), "")</f>
        <v/>
      </c>
      <c r="P17" s="138" t="str">
        <f t="shared" si="5"/>
        <v/>
      </c>
      <c r="Q17" s="142"/>
      <c r="R17" s="134"/>
      <c r="S17" s="42" t="str">
        <f t="shared" si="6"/>
        <v/>
      </c>
      <c r="T17" s="43" t="str">
        <f t="shared" si="29"/>
        <v/>
      </c>
      <c r="U17" s="43" t="str">
        <f t="shared" si="7"/>
        <v/>
      </c>
      <c r="V17" s="43" t="str">
        <f>IF(Q17&lt;&gt;"", IF(RANK(U17, U$5:U$62)+COUNTIF(U$17:U17, U17) -1&lt;=(V$65-T$63), RANK(U17, U$5:U$62)+COUNTIF(U$17:U17, U17) -1, ""), "")</f>
        <v/>
      </c>
      <c r="W17" s="138" t="str">
        <f t="shared" si="8"/>
        <v/>
      </c>
      <c r="X17" s="142"/>
      <c r="Y17" s="134"/>
      <c r="Z17" s="42" t="str">
        <f t="shared" si="9"/>
        <v/>
      </c>
      <c r="AA17" s="43" t="str">
        <f t="shared" si="30"/>
        <v/>
      </c>
      <c r="AB17" s="43" t="str">
        <f t="shared" si="10"/>
        <v/>
      </c>
      <c r="AC17" s="43" t="str">
        <f>IF(X17&lt;&gt;"", IF(RANK(AB17, AB$5:AB$62)+COUNTIF(AB$17:AB17, AB17) -1&lt;=(AC$65-AA$63), RANK(AB17, AB$5:AB$62)+COUNTIF(AB$17:AB17, AB17) -1, ""), "")</f>
        <v/>
      </c>
      <c r="AD17" s="138" t="str">
        <f t="shared" si="11"/>
        <v/>
      </c>
      <c r="AE17" s="142"/>
      <c r="AF17" s="134"/>
      <c r="AG17" s="42" t="str">
        <f t="shared" si="12"/>
        <v/>
      </c>
      <c r="AH17" s="43" t="str">
        <f t="shared" si="31"/>
        <v/>
      </c>
      <c r="AI17" s="43" t="str">
        <f t="shared" si="13"/>
        <v/>
      </c>
      <c r="AJ17" s="43" t="str">
        <f>IF(AE17&lt;&gt;"", IF(RANK(AI17, AI$5:AI$62)+COUNTIF(AI$17:AI17, AI17) -1&lt;=(AJ$65-AH$63), RANK(AI17, AI$5:AI$62)+COUNTIF(AI$17:AI17, AI17) -1, ""), "")</f>
        <v/>
      </c>
      <c r="AK17" s="138" t="str">
        <f t="shared" si="14"/>
        <v/>
      </c>
      <c r="AL17" s="149" t="str">
        <f t="shared" si="15"/>
        <v/>
      </c>
      <c r="AM17" s="50" t="str">
        <f t="shared" si="16"/>
        <v/>
      </c>
      <c r="AN17" s="51"/>
      <c r="AO17" s="84" t="str">
        <f t="shared" si="17"/>
        <v/>
      </c>
      <c r="AP17" s="86" t="str">
        <f t="shared" si="18"/>
        <v/>
      </c>
      <c r="AQ17" s="86"/>
      <c r="AR17" s="83" t="str">
        <f t="shared" si="19"/>
        <v/>
      </c>
      <c r="AS17" s="86" t="str">
        <f t="shared" si="20"/>
        <v/>
      </c>
      <c r="AT17" s="86" t="str">
        <f t="shared" si="21"/>
        <v/>
      </c>
      <c r="AU17" s="84" t="str">
        <f>IF(AO17&lt;&gt;"", IF(RANK(AT17, AT$5:AT$62)+COUNTIF(AT$17:AT17, AT17) -1&lt;=(B$68-AP$63-AS$63), RANK(AT17, AT$5:AT$62)+COUNTIF(AT$17:AT17, AT17) -1, ""), "")</f>
        <v/>
      </c>
      <c r="AV17" s="93" t="str">
        <f t="shared" si="22"/>
        <v/>
      </c>
      <c r="AW17" s="103" t="str">
        <f t="shared" si="23"/>
        <v/>
      </c>
      <c r="AY17" s="144" t="str">
        <f>IF(AM17&lt;&gt; "", AM17/AM63, "")</f>
        <v/>
      </c>
      <c r="AZ17" s="62" t="str">
        <f t="shared" si="24"/>
        <v/>
      </c>
      <c r="BA17" s="70" t="str">
        <f t="shared" si="25"/>
        <v/>
      </c>
      <c r="BC17" s="97" t="str">
        <f t="shared" si="26"/>
        <v/>
      </c>
      <c r="BD17" s="62" t="str">
        <f t="shared" si="32"/>
        <v/>
      </c>
      <c r="BE17" s="62" t="str">
        <f t="shared" si="33"/>
        <v/>
      </c>
      <c r="BF17" s="145" t="str">
        <f t="shared" si="34"/>
        <v/>
      </c>
    </row>
    <row r="18" spans="1:58" ht="15" customHeight="1" x14ac:dyDescent="0.2">
      <c r="A18" s="160" t="s">
        <v>230</v>
      </c>
      <c r="B18" s="161" t="s">
        <v>288</v>
      </c>
      <c r="C18" s="162">
        <v>50373</v>
      </c>
      <c r="D18" s="163"/>
      <c r="E18" s="164">
        <f t="shared" si="0"/>
        <v>0.69079813494240261</v>
      </c>
      <c r="F18" s="165">
        <f t="shared" si="27"/>
        <v>0</v>
      </c>
      <c r="G18" s="165">
        <f t="shared" si="1"/>
        <v>50373</v>
      </c>
      <c r="H18" s="165">
        <f>IF(C18&lt;&gt;"", IF(RANK(G18, G$5:G$62)+COUNTIF(G$18:G18, G18) -1&lt;=(H$65-F$63), RANK(G18, G$5:G$62)+COUNTIF(G$18:G18, G18) -1, ""), "")</f>
        <v>1</v>
      </c>
      <c r="I18" s="166">
        <f t="shared" si="2"/>
        <v>1</v>
      </c>
      <c r="J18" s="167">
        <v>47813</v>
      </c>
      <c r="K18" s="163"/>
      <c r="L18" s="164">
        <f t="shared" si="3"/>
        <v>0.54033315251785552</v>
      </c>
      <c r="M18" s="165">
        <f t="shared" si="28"/>
        <v>0</v>
      </c>
      <c r="N18" s="165">
        <f t="shared" si="4"/>
        <v>47813</v>
      </c>
      <c r="O18" s="165">
        <f>IF(J18&lt;&gt;"", IF(RANK(N18, N$5:N$62)+COUNTIF(N$18:N18, N18) -1&lt;=(O$65-M$63), RANK(N18, N$5:N$62)+COUNTIF(N$18:N18, N18) -1, ""), "")</f>
        <v>1</v>
      </c>
      <c r="P18" s="166">
        <f t="shared" si="5"/>
        <v>1</v>
      </c>
      <c r="Q18" s="167">
        <v>152473</v>
      </c>
      <c r="R18" s="163"/>
      <c r="S18" s="164">
        <f t="shared" si="6"/>
        <v>1.9860496014171833</v>
      </c>
      <c r="T18" s="165">
        <f t="shared" si="29"/>
        <v>1</v>
      </c>
      <c r="U18" s="165">
        <f t="shared" si="7"/>
        <v>75701</v>
      </c>
      <c r="V18" s="165">
        <f>IF(Q18&lt;&gt;"", IF(RANK(U18, U$5:U$62)+COUNTIF(U$18:U18, U18) -1&lt;=(V$65-T$63), RANK(U18, U$5:U$62)+COUNTIF(U$18:U18, U18) -1, ""), "")</f>
        <v>1</v>
      </c>
      <c r="W18" s="166">
        <f t="shared" si="8"/>
        <v>2</v>
      </c>
      <c r="X18" s="167">
        <v>76154</v>
      </c>
      <c r="Y18" s="163"/>
      <c r="Z18" s="164">
        <f t="shared" si="9"/>
        <v>1.1194343588763616</v>
      </c>
      <c r="AA18" s="165">
        <f t="shared" si="30"/>
        <v>1</v>
      </c>
      <c r="AB18" s="165">
        <f t="shared" si="10"/>
        <v>8125</v>
      </c>
      <c r="AC18" s="165" t="str">
        <f>IF(X18&lt;&gt;"", IF(RANK(AB18, AB$5:AB$62)+COUNTIF(AB$18:AB18, AB18) -1&lt;=(AC$65-AA$63), RANK(AB18, AB$5:AB$62)+COUNTIF(AB$18:AB18, AB18) -1, ""), "")</f>
        <v/>
      </c>
      <c r="AD18" s="166">
        <f t="shared" si="11"/>
        <v>1</v>
      </c>
      <c r="AE18" s="167">
        <v>61577</v>
      </c>
      <c r="AF18" s="163"/>
      <c r="AG18" s="164">
        <f t="shared" si="12"/>
        <v>0.84657052119279042</v>
      </c>
      <c r="AH18" s="165">
        <f t="shared" si="31"/>
        <v>0</v>
      </c>
      <c r="AI18" s="165">
        <f t="shared" si="13"/>
        <v>61577</v>
      </c>
      <c r="AJ18" s="165">
        <f>IF(AE18&lt;&gt;"", IF(RANK(AI18, AI$5:AI$62)+COUNTIF(AI$18:AI18, AI18) -1&lt;=(AJ$65-AH$63), RANK(AI18, AI$5:AI$62)+COUNTIF(AI$18:AI18, AI18) -1, ""), "")</f>
        <v>1</v>
      </c>
      <c r="AK18" s="166">
        <f t="shared" si="14"/>
        <v>1</v>
      </c>
      <c r="AL18" s="168">
        <f t="shared" si="15"/>
        <v>6</v>
      </c>
      <c r="AM18" s="169">
        <f t="shared" si="16"/>
        <v>388390</v>
      </c>
      <c r="AN18" s="170"/>
      <c r="AO18" s="171">
        <f t="shared" si="17"/>
        <v>388390</v>
      </c>
      <c r="AP18" s="172" t="str">
        <f t="shared" si="18"/>
        <v/>
      </c>
      <c r="AQ18" s="172"/>
      <c r="AR18" s="173">
        <f t="shared" si="19"/>
        <v>9.5775794042217406</v>
      </c>
      <c r="AS18" s="172">
        <f t="shared" si="20"/>
        <v>9</v>
      </c>
      <c r="AT18" s="172">
        <f t="shared" si="21"/>
        <v>23422</v>
      </c>
      <c r="AU18" s="171" t="str">
        <f>IF(AO18&lt;&gt;"", IF(RANK(AT18, AT$5:AT$62)+COUNTIF(AT$18:AT18, AT18) -1&lt;=(B$68-AP$63-AS$63), RANK(AT18, AT$5:AT$62)+COUNTIF(AT$18:AT18, AT18) -1, ""), "")</f>
        <v/>
      </c>
      <c r="AV18" s="171">
        <f t="shared" si="22"/>
        <v>9</v>
      </c>
      <c r="AW18" s="174">
        <f t="shared" si="23"/>
        <v>3</v>
      </c>
      <c r="AY18" s="175">
        <f>IF(AM18&lt;&gt; "", AM18/AM63, "")</f>
        <v>0.19786237919844316</v>
      </c>
      <c r="AZ18" s="176">
        <f t="shared" si="24"/>
        <v>0.21428571428571427</v>
      </c>
      <c r="BA18" s="177">
        <f t="shared" si="25"/>
        <v>1.6423335087271007E-2</v>
      </c>
      <c r="BC18" s="178">
        <f t="shared" si="26"/>
        <v>388390</v>
      </c>
      <c r="BD18" s="176">
        <f t="shared" si="32"/>
        <v>0.22273555436143389</v>
      </c>
      <c r="BE18" s="176">
        <f t="shared" si="33"/>
        <v>0.21428571428571427</v>
      </c>
      <c r="BF18" s="179">
        <f t="shared" si="34"/>
        <v>-8.4498400757196113E-3</v>
      </c>
    </row>
    <row r="19" spans="1:58" ht="15" customHeight="1" x14ac:dyDescent="0.2">
      <c r="A19" s="47" t="s">
        <v>231</v>
      </c>
      <c r="B19" s="48" t="s">
        <v>289</v>
      </c>
      <c r="C19" s="141">
        <v>74</v>
      </c>
      <c r="D19" s="134"/>
      <c r="E19" s="42">
        <f t="shared" si="0"/>
        <v>1.0148107515085025E-3</v>
      </c>
      <c r="F19" s="43">
        <f t="shared" si="27"/>
        <v>0</v>
      </c>
      <c r="G19" s="43">
        <f t="shared" si="1"/>
        <v>74</v>
      </c>
      <c r="H19" s="43" t="str">
        <f>IF(C19&lt;&gt;"", IF(RANK(G19, G$5:G$62)+COUNTIF(G$19:G19, G19) -1&lt;=(H$65-F$63), RANK(G19, G$5:G$62)+COUNTIF(G$19:G19, G19) -1, ""), "")</f>
        <v/>
      </c>
      <c r="I19" s="138" t="str">
        <f t="shared" si="2"/>
        <v/>
      </c>
      <c r="J19" s="143">
        <v>72</v>
      </c>
      <c r="K19" s="134"/>
      <c r="L19" s="42">
        <f t="shared" si="3"/>
        <v>8.1366965012205042E-4</v>
      </c>
      <c r="M19" s="43">
        <f t="shared" si="28"/>
        <v>0</v>
      </c>
      <c r="N19" s="43">
        <f t="shared" si="4"/>
        <v>72</v>
      </c>
      <c r="O19" s="43" t="str">
        <f>IF(J19&lt;&gt;"", IF(RANK(N19, N$5:N$62)+COUNTIF(N$19:N19, N19) -1&lt;=(O$65-M$63), RANK(N19, N$5:N$62)+COUNTIF(N$19:N19, N19) -1, ""), "")</f>
        <v/>
      </c>
      <c r="P19" s="138" t="str">
        <f t="shared" si="5"/>
        <v/>
      </c>
      <c r="Q19" s="143">
        <v>458</v>
      </c>
      <c r="R19" s="134"/>
      <c r="S19" s="42">
        <f t="shared" si="6"/>
        <v>5.9657166675350388E-3</v>
      </c>
      <c r="T19" s="43">
        <f t="shared" si="29"/>
        <v>0</v>
      </c>
      <c r="U19" s="43">
        <f t="shared" si="7"/>
        <v>458</v>
      </c>
      <c r="V19" s="43" t="str">
        <f>IF(Q19&lt;&gt;"", IF(RANK(U19, U$5:U$62)+COUNTIF(U$19:U19, U19) -1&lt;=(V$65-T$63), RANK(U19, U$5:U$62)+COUNTIF(U$19:U19, U19) -1, ""), "")</f>
        <v/>
      </c>
      <c r="W19" s="138" t="str">
        <f t="shared" si="8"/>
        <v/>
      </c>
      <c r="X19" s="143">
        <v>297</v>
      </c>
      <c r="Y19" s="134"/>
      <c r="Z19" s="42">
        <f t="shared" si="9"/>
        <v>4.3657851798497701E-3</v>
      </c>
      <c r="AA19" s="43">
        <f t="shared" si="30"/>
        <v>0</v>
      </c>
      <c r="AB19" s="43">
        <f t="shared" si="10"/>
        <v>297</v>
      </c>
      <c r="AC19" s="43" t="str">
        <f>IF(X19&lt;&gt;"", IF(RANK(AB19, AB$5:AB$62)+COUNTIF(AB$19:AB19, AB19) -1&lt;=(AC$65-AA$63), RANK(AB19, AB$5:AB$62)+COUNTIF(AB$19:AB19, AB19) -1, ""), "")</f>
        <v/>
      </c>
      <c r="AD19" s="138" t="str">
        <f t="shared" si="11"/>
        <v/>
      </c>
      <c r="AE19" s="143">
        <v>157</v>
      </c>
      <c r="AF19" s="134"/>
      <c r="AG19" s="42">
        <f t="shared" si="12"/>
        <v>2.158461305800349E-3</v>
      </c>
      <c r="AH19" s="43">
        <f t="shared" si="31"/>
        <v>0</v>
      </c>
      <c r="AI19" s="43">
        <f t="shared" si="13"/>
        <v>157</v>
      </c>
      <c r="AJ19" s="43" t="str">
        <f>IF(AE19&lt;&gt;"", IF(RANK(AI19, AI$5:AI$62)+COUNTIF(AI$19:AI19, AI19) -1&lt;=(AJ$65-AH$63), RANK(AI19, AI$5:AI$62)+COUNTIF(AI$19:AI19, AI19) -1, ""), "")</f>
        <v/>
      </c>
      <c r="AK19" s="138" t="str">
        <f t="shared" si="14"/>
        <v/>
      </c>
      <c r="AL19" s="149" t="str">
        <f t="shared" si="15"/>
        <v/>
      </c>
      <c r="AM19" s="50">
        <f t="shared" si="16"/>
        <v>1058</v>
      </c>
      <c r="AN19" s="51"/>
      <c r="AO19" s="84" t="str">
        <f t="shared" si="17"/>
        <v/>
      </c>
      <c r="AP19" s="86" t="str">
        <f t="shared" si="18"/>
        <v/>
      </c>
      <c r="AQ19" s="86"/>
      <c r="AR19" s="83" t="str">
        <f t="shared" si="19"/>
        <v/>
      </c>
      <c r="AS19" s="86" t="str">
        <f t="shared" si="20"/>
        <v/>
      </c>
      <c r="AT19" s="86" t="str">
        <f t="shared" si="21"/>
        <v/>
      </c>
      <c r="AU19" s="84" t="str">
        <f>IF(AO19&lt;&gt;"", IF(RANK(AT19, AT$5:AT$62)+COUNTIF(AT$19:AT19, AT19) -1&lt;=(B$68-AP$63-AS$63), RANK(AT19, AT$5:AT$62)+COUNTIF(AT$19:AT19, AT19) -1, ""), "")</f>
        <v/>
      </c>
      <c r="AV19" s="93" t="str">
        <f t="shared" si="22"/>
        <v/>
      </c>
      <c r="AW19" s="103" t="str">
        <f t="shared" si="23"/>
        <v/>
      </c>
      <c r="AY19" s="144">
        <f>IF(AM19&lt;&gt; "", AM19/AM63, "")</f>
        <v>5.3899018304269638E-4</v>
      </c>
      <c r="AZ19" s="62" t="str">
        <f t="shared" si="24"/>
        <v/>
      </c>
      <c r="BA19" s="70">
        <f t="shared" si="25"/>
        <v>-5.3899018304269595E-4</v>
      </c>
      <c r="BC19" s="97" t="str">
        <f t="shared" si="26"/>
        <v/>
      </c>
      <c r="BD19" s="62" t="str">
        <f t="shared" si="32"/>
        <v/>
      </c>
      <c r="BE19" s="62" t="str">
        <f t="shared" si="33"/>
        <v/>
      </c>
      <c r="BF19" s="145" t="str">
        <f t="shared" si="34"/>
        <v/>
      </c>
    </row>
    <row r="20" spans="1:58" ht="15" customHeight="1" x14ac:dyDescent="0.2">
      <c r="A20" s="47" t="s">
        <v>232</v>
      </c>
      <c r="B20" s="48" t="s">
        <v>290</v>
      </c>
      <c r="C20" s="49"/>
      <c r="D20" s="134"/>
      <c r="E20" s="42" t="str">
        <f t="shared" si="0"/>
        <v/>
      </c>
      <c r="F20" s="43" t="str">
        <f t="shared" si="27"/>
        <v/>
      </c>
      <c r="G20" s="43" t="str">
        <f t="shared" si="1"/>
        <v/>
      </c>
      <c r="H20" s="43" t="str">
        <f>IF(C20&lt;&gt;"", IF(RANK(G20, G$5:G$62)+COUNTIF(G$20:G20, G20) -1&lt;=(H$65-F$63), RANK(G20, G$5:G$62)+COUNTIF(G$20:G20, G20) -1, ""), "")</f>
        <v/>
      </c>
      <c r="I20" s="138" t="str">
        <f t="shared" si="2"/>
        <v/>
      </c>
      <c r="J20" s="142"/>
      <c r="K20" s="134"/>
      <c r="L20" s="42" t="str">
        <f t="shared" si="3"/>
        <v/>
      </c>
      <c r="M20" s="43" t="str">
        <f t="shared" si="28"/>
        <v/>
      </c>
      <c r="N20" s="43" t="str">
        <f t="shared" si="4"/>
        <v/>
      </c>
      <c r="O20" s="43" t="str">
        <f>IF(J20&lt;&gt;"", IF(RANK(N20, N$5:N$62)+COUNTIF(N$20:N20, N20) -1&lt;=(O$65-M$63), RANK(N20, N$5:N$62)+COUNTIF(N$20:N20, N20) -1, ""), "")</f>
        <v/>
      </c>
      <c r="P20" s="138" t="str">
        <f t="shared" si="5"/>
        <v/>
      </c>
      <c r="Q20" s="142"/>
      <c r="R20" s="134"/>
      <c r="S20" s="42" t="str">
        <f t="shared" si="6"/>
        <v/>
      </c>
      <c r="T20" s="43" t="str">
        <f t="shared" si="29"/>
        <v/>
      </c>
      <c r="U20" s="43" t="str">
        <f t="shared" si="7"/>
        <v/>
      </c>
      <c r="V20" s="43" t="str">
        <f>IF(Q20&lt;&gt;"", IF(RANK(U20, U$5:U$62)+COUNTIF(U$20:U20, U20) -1&lt;=(V$65-T$63), RANK(U20, U$5:U$62)+COUNTIF(U$20:U20, U20) -1, ""), "")</f>
        <v/>
      </c>
      <c r="W20" s="138" t="str">
        <f t="shared" si="8"/>
        <v/>
      </c>
      <c r="X20" s="142"/>
      <c r="Y20" s="134"/>
      <c r="Z20" s="42" t="str">
        <f t="shared" si="9"/>
        <v/>
      </c>
      <c r="AA20" s="43" t="str">
        <f t="shared" si="30"/>
        <v/>
      </c>
      <c r="AB20" s="43" t="str">
        <f t="shared" si="10"/>
        <v/>
      </c>
      <c r="AC20" s="43" t="str">
        <f>IF(X20&lt;&gt;"", IF(RANK(AB20, AB$5:AB$62)+COUNTIF(AB$20:AB20, AB20) -1&lt;=(AC$65-AA$63), RANK(AB20, AB$5:AB$62)+COUNTIF(AB$20:AB20, AB20) -1, ""), "")</f>
        <v/>
      </c>
      <c r="AD20" s="138" t="str">
        <f t="shared" si="11"/>
        <v/>
      </c>
      <c r="AE20" s="142"/>
      <c r="AF20" s="134"/>
      <c r="AG20" s="42" t="str">
        <f t="shared" si="12"/>
        <v/>
      </c>
      <c r="AH20" s="43" t="str">
        <f t="shared" si="31"/>
        <v/>
      </c>
      <c r="AI20" s="43" t="str">
        <f t="shared" si="13"/>
        <v/>
      </c>
      <c r="AJ20" s="43" t="str">
        <f>IF(AE20&lt;&gt;"", IF(RANK(AI20, AI$5:AI$62)+COUNTIF(AI$20:AI20, AI20) -1&lt;=(AJ$65-AH$63), RANK(AI20, AI$5:AI$62)+COUNTIF(AI$20:AI20, AI20) -1, ""), "")</f>
        <v/>
      </c>
      <c r="AK20" s="138" t="str">
        <f t="shared" si="14"/>
        <v/>
      </c>
      <c r="AL20" s="149" t="str">
        <f t="shared" si="15"/>
        <v/>
      </c>
      <c r="AM20" s="50" t="str">
        <f t="shared" si="16"/>
        <v/>
      </c>
      <c r="AN20" s="51"/>
      <c r="AO20" s="84" t="str">
        <f t="shared" si="17"/>
        <v/>
      </c>
      <c r="AP20" s="86" t="str">
        <f t="shared" si="18"/>
        <v/>
      </c>
      <c r="AQ20" s="86"/>
      <c r="AR20" s="83" t="str">
        <f t="shared" si="19"/>
        <v/>
      </c>
      <c r="AS20" s="86" t="str">
        <f t="shared" si="20"/>
        <v/>
      </c>
      <c r="AT20" s="86" t="str">
        <f t="shared" si="21"/>
        <v/>
      </c>
      <c r="AU20" s="84" t="str">
        <f>IF(AO20&lt;&gt;"", IF(RANK(AT20, AT$5:AT$62)+COUNTIF(AT$20:AT20, AT20) -1&lt;=(B$68-AP$63-AS$63), RANK(AT20, AT$5:AT$62)+COUNTIF(AT$20:AT20, AT20) -1, ""), "")</f>
        <v/>
      </c>
      <c r="AV20" s="93" t="str">
        <f t="shared" si="22"/>
        <v/>
      </c>
      <c r="AW20" s="103" t="str">
        <f t="shared" si="23"/>
        <v/>
      </c>
      <c r="AY20" s="144" t="str">
        <f>IF(AM20&lt;&gt; "", AM20/AM63, "")</f>
        <v/>
      </c>
      <c r="AZ20" s="62" t="str">
        <f t="shared" si="24"/>
        <v/>
      </c>
      <c r="BA20" s="70" t="str">
        <f t="shared" si="25"/>
        <v/>
      </c>
      <c r="BC20" s="97" t="str">
        <f t="shared" si="26"/>
        <v/>
      </c>
      <c r="BD20" s="62" t="str">
        <f t="shared" si="32"/>
        <v/>
      </c>
      <c r="BE20" s="62" t="str">
        <f t="shared" si="33"/>
        <v/>
      </c>
      <c r="BF20" s="145" t="str">
        <f t="shared" si="34"/>
        <v/>
      </c>
    </row>
    <row r="21" spans="1:58" ht="15" customHeight="1" x14ac:dyDescent="0.2">
      <c r="A21" s="47" t="s">
        <v>233</v>
      </c>
      <c r="B21" s="48" t="s">
        <v>291</v>
      </c>
      <c r="C21" s="141">
        <v>781</v>
      </c>
      <c r="D21" s="134"/>
      <c r="E21" s="42">
        <f t="shared" si="0"/>
        <v>1.0710367526055952E-2</v>
      </c>
      <c r="F21" s="43">
        <f t="shared" si="27"/>
        <v>0</v>
      </c>
      <c r="G21" s="43">
        <f t="shared" si="1"/>
        <v>781</v>
      </c>
      <c r="H21" s="43" t="str">
        <f>IF(C21&lt;&gt;"", IF(RANK(G21, G$5:G$62)+COUNTIF(G$21:G21, G21) -1&lt;=(H$65-F$63), RANK(G21, G$5:G$62)+COUNTIF(G$21:G21, G21) -1, ""), "")</f>
        <v/>
      </c>
      <c r="I21" s="138" t="str">
        <f t="shared" si="2"/>
        <v/>
      </c>
      <c r="J21" s="143">
        <v>1064</v>
      </c>
      <c r="K21" s="134"/>
      <c r="L21" s="42">
        <f t="shared" si="3"/>
        <v>1.2024229274025857E-2</v>
      </c>
      <c r="M21" s="43">
        <f t="shared" si="28"/>
        <v>0</v>
      </c>
      <c r="N21" s="43">
        <f t="shared" si="4"/>
        <v>1064</v>
      </c>
      <c r="O21" s="43" t="str">
        <f>IF(J21&lt;&gt;"", IF(RANK(N21, N$5:N$62)+COUNTIF(N$21:N21, N21) -1&lt;=(O$65-M$63), RANK(N21, N$5:N$62)+COUNTIF(N$21:N21, N21) -1, ""), "")</f>
        <v/>
      </c>
      <c r="P21" s="138" t="str">
        <f t="shared" si="5"/>
        <v/>
      </c>
      <c r="Q21" s="143">
        <v>1932</v>
      </c>
      <c r="R21" s="134"/>
      <c r="S21" s="42">
        <f t="shared" si="6"/>
        <v>2.5165424894492784E-2</v>
      </c>
      <c r="T21" s="43">
        <f t="shared" si="29"/>
        <v>0</v>
      </c>
      <c r="U21" s="43">
        <f t="shared" si="7"/>
        <v>1932</v>
      </c>
      <c r="V21" s="43" t="str">
        <f>IF(Q21&lt;&gt;"", IF(RANK(U21, U$5:U$62)+COUNTIF(U$21:U21, U21) -1&lt;=(V$65-T$63), RANK(U21, U$5:U$62)+COUNTIF(U$21:U21, U21) -1, ""), "")</f>
        <v/>
      </c>
      <c r="W21" s="138" t="str">
        <f t="shared" si="8"/>
        <v/>
      </c>
      <c r="X21" s="143">
        <v>1735</v>
      </c>
      <c r="Y21" s="134"/>
      <c r="Z21" s="42">
        <f t="shared" si="9"/>
        <v>2.5503829249290743E-2</v>
      </c>
      <c r="AA21" s="43">
        <f t="shared" si="30"/>
        <v>0</v>
      </c>
      <c r="AB21" s="43">
        <f t="shared" si="10"/>
        <v>1735</v>
      </c>
      <c r="AC21" s="43" t="str">
        <f>IF(X21&lt;&gt;"", IF(RANK(AB21, AB$5:AB$62)+COUNTIF(AB$21:AB21, AB21) -1&lt;=(AC$65-AA$63), RANK(AB21, AB$5:AB$62)+COUNTIF(AB$21:AB21, AB21) -1, ""), "")</f>
        <v/>
      </c>
      <c r="AD21" s="138" t="str">
        <f t="shared" si="11"/>
        <v/>
      </c>
      <c r="AE21" s="143">
        <v>422</v>
      </c>
      <c r="AF21" s="134"/>
      <c r="AG21" s="42">
        <f t="shared" si="12"/>
        <v>5.8017240194124034E-3</v>
      </c>
      <c r="AH21" s="43">
        <f t="shared" si="31"/>
        <v>0</v>
      </c>
      <c r="AI21" s="43">
        <f t="shared" si="13"/>
        <v>422</v>
      </c>
      <c r="AJ21" s="43" t="str">
        <f>IF(AE21&lt;&gt;"", IF(RANK(AI21, AI$5:AI$62)+COUNTIF(AI$21:AI21, AI21) -1&lt;=(AJ$65-AH$63), RANK(AI21, AI$5:AI$62)+COUNTIF(AI$21:AI21, AI21) -1, ""), "")</f>
        <v/>
      </c>
      <c r="AK21" s="138" t="str">
        <f t="shared" si="14"/>
        <v/>
      </c>
      <c r="AL21" s="149" t="str">
        <f t="shared" si="15"/>
        <v/>
      </c>
      <c r="AM21" s="50">
        <f t="shared" si="16"/>
        <v>5934</v>
      </c>
      <c r="AN21" s="51"/>
      <c r="AO21" s="84" t="str">
        <f t="shared" si="17"/>
        <v/>
      </c>
      <c r="AP21" s="86" t="str">
        <f t="shared" si="18"/>
        <v/>
      </c>
      <c r="AQ21" s="86"/>
      <c r="AR21" s="83" t="str">
        <f t="shared" si="19"/>
        <v/>
      </c>
      <c r="AS21" s="86" t="str">
        <f t="shared" si="20"/>
        <v/>
      </c>
      <c r="AT21" s="86" t="str">
        <f t="shared" si="21"/>
        <v/>
      </c>
      <c r="AU21" s="84" t="str">
        <f>IF(AO21&lt;&gt;"", IF(RANK(AT21, AT$5:AT$62)+COUNTIF(AT$21:AT21, AT21) -1&lt;=(B$68-AP$63-AS$63), RANK(AT21, AT$5:AT$62)+COUNTIF(AT$21:AT21, AT21) -1, ""), "")</f>
        <v/>
      </c>
      <c r="AV21" s="93" t="str">
        <f t="shared" si="22"/>
        <v/>
      </c>
      <c r="AW21" s="103" t="str">
        <f t="shared" si="23"/>
        <v/>
      </c>
      <c r="AY21" s="144">
        <f>IF(AM21&lt;&gt; "", AM21/AM63, "")</f>
        <v>3.0230318961959927E-3</v>
      </c>
      <c r="AZ21" s="62" t="str">
        <f t="shared" si="24"/>
        <v/>
      </c>
      <c r="BA21" s="70">
        <f t="shared" si="25"/>
        <v>-3.0230318961959901E-3</v>
      </c>
      <c r="BC21" s="97" t="str">
        <f t="shared" si="26"/>
        <v/>
      </c>
      <c r="BD21" s="62" t="str">
        <f t="shared" si="32"/>
        <v/>
      </c>
      <c r="BE21" s="62" t="str">
        <f t="shared" si="33"/>
        <v/>
      </c>
      <c r="BF21" s="145" t="str">
        <f t="shared" si="34"/>
        <v/>
      </c>
    </row>
    <row r="22" spans="1:58" ht="15" customHeight="1" x14ac:dyDescent="0.2">
      <c r="A22" s="47" t="s">
        <v>234</v>
      </c>
      <c r="B22" s="48" t="s">
        <v>292</v>
      </c>
      <c r="C22" s="141">
        <v>19794</v>
      </c>
      <c r="D22" s="134"/>
      <c r="E22" s="42">
        <f t="shared" si="0"/>
        <v>0.27144816236972025</v>
      </c>
      <c r="F22" s="43">
        <f t="shared" si="27"/>
        <v>0</v>
      </c>
      <c r="G22" s="43">
        <f t="shared" si="1"/>
        <v>19794</v>
      </c>
      <c r="H22" s="43" t="str">
        <f>IF(C22&lt;&gt;"", IF(RANK(G22, G$5:G$62)+COUNTIF(G$22:G22, G22) -1&lt;=(H$65-F$63), RANK(G22, G$5:G$62)+COUNTIF(G$22:G22, G22) -1, ""), "")</f>
        <v/>
      </c>
      <c r="I22" s="138" t="str">
        <f t="shared" si="2"/>
        <v/>
      </c>
      <c r="J22" s="143">
        <v>3016</v>
      </c>
      <c r="K22" s="134"/>
      <c r="L22" s="42">
        <f t="shared" si="3"/>
        <v>3.4083717566223672E-2</v>
      </c>
      <c r="M22" s="43">
        <f t="shared" si="28"/>
        <v>0</v>
      </c>
      <c r="N22" s="43">
        <f t="shared" si="4"/>
        <v>3016</v>
      </c>
      <c r="O22" s="43" t="str">
        <f>IF(J22&lt;&gt;"", IF(RANK(N22, N$5:N$62)+COUNTIF(N$22:N22, N22) -1&lt;=(O$65-M$63), RANK(N22, N$5:N$62)+COUNTIF(N$22:N22, N22) -1, ""), "")</f>
        <v/>
      </c>
      <c r="P22" s="138" t="str">
        <f t="shared" si="5"/>
        <v/>
      </c>
      <c r="Q22" s="143">
        <v>3075</v>
      </c>
      <c r="R22" s="134"/>
      <c r="S22" s="42">
        <f t="shared" si="6"/>
        <v>4.0053665398843329E-2</v>
      </c>
      <c r="T22" s="43">
        <f t="shared" si="29"/>
        <v>0</v>
      </c>
      <c r="U22" s="43">
        <f t="shared" si="7"/>
        <v>3075</v>
      </c>
      <c r="V22" s="43" t="str">
        <f>IF(Q22&lt;&gt;"", IF(RANK(U22, U$5:U$62)+COUNTIF(U$22:U22, U22) -1&lt;=(V$65-T$63), RANK(U22, U$5:U$62)+COUNTIF(U$22:U22, U22) -1, ""), "")</f>
        <v/>
      </c>
      <c r="W22" s="138" t="str">
        <f t="shared" si="8"/>
        <v/>
      </c>
      <c r="X22" s="143">
        <v>786</v>
      </c>
      <c r="Y22" s="134"/>
      <c r="Z22" s="42">
        <f t="shared" si="9"/>
        <v>1.1553896132531714E-2</v>
      </c>
      <c r="AA22" s="43">
        <f t="shared" si="30"/>
        <v>0</v>
      </c>
      <c r="AB22" s="43">
        <f t="shared" si="10"/>
        <v>786</v>
      </c>
      <c r="AC22" s="43" t="str">
        <f>IF(X22&lt;&gt;"", IF(RANK(AB22, AB$5:AB$62)+COUNTIF(AB$22:AB22, AB22) -1&lt;=(AC$65-AA$63), RANK(AB22, AB$5:AB$62)+COUNTIF(AB$22:AB22, AB22) -1, ""), "")</f>
        <v/>
      </c>
      <c r="AD22" s="138" t="str">
        <f t="shared" si="11"/>
        <v/>
      </c>
      <c r="AE22" s="143">
        <v>116</v>
      </c>
      <c r="AF22" s="134"/>
      <c r="AG22" s="42">
        <f t="shared" si="12"/>
        <v>1.5947866972792389E-3</v>
      </c>
      <c r="AH22" s="43">
        <f t="shared" si="31"/>
        <v>0</v>
      </c>
      <c r="AI22" s="43">
        <f t="shared" si="13"/>
        <v>116</v>
      </c>
      <c r="AJ22" s="43" t="str">
        <f>IF(AE22&lt;&gt;"", IF(RANK(AI22, AI$5:AI$62)+COUNTIF(AI$22:AI22, AI22) -1&lt;=(AJ$65-AH$63), RANK(AI22, AI$5:AI$62)+COUNTIF(AI$22:AI22, AI22) -1, ""), "")</f>
        <v/>
      </c>
      <c r="AK22" s="138" t="str">
        <f t="shared" si="14"/>
        <v/>
      </c>
      <c r="AL22" s="149" t="str">
        <f t="shared" si="15"/>
        <v/>
      </c>
      <c r="AM22" s="50">
        <f t="shared" si="16"/>
        <v>26787</v>
      </c>
      <c r="AN22" s="51"/>
      <c r="AO22" s="84" t="str">
        <f t="shared" si="17"/>
        <v/>
      </c>
      <c r="AP22" s="86" t="str">
        <f t="shared" si="18"/>
        <v/>
      </c>
      <c r="AQ22" s="86"/>
      <c r="AR22" s="83" t="str">
        <f t="shared" si="19"/>
        <v/>
      </c>
      <c r="AS22" s="86" t="str">
        <f t="shared" si="20"/>
        <v/>
      </c>
      <c r="AT22" s="86" t="str">
        <f t="shared" si="21"/>
        <v/>
      </c>
      <c r="AU22" s="84" t="str">
        <f>IF(AO22&lt;&gt;"", IF(RANK(AT22, AT$5:AT$62)+COUNTIF(AT$22:AT22, AT22) -1&lt;=(B$68-AP$63-AS$63), RANK(AT22, AT$5:AT$62)+COUNTIF(AT$22:AT22, AT22) -1, ""), "")</f>
        <v/>
      </c>
      <c r="AV22" s="93" t="str">
        <f t="shared" si="22"/>
        <v/>
      </c>
      <c r="AW22" s="103" t="str">
        <f t="shared" si="23"/>
        <v/>
      </c>
      <c r="AY22" s="144">
        <f>IF(AM22&lt;&gt; "", AM22/AM63, "")</f>
        <v>1.3646436704314469E-2</v>
      </c>
      <c r="AZ22" s="62" t="str">
        <f t="shared" si="24"/>
        <v/>
      </c>
      <c r="BA22" s="70">
        <f t="shared" si="25"/>
        <v>-1.36464367043145E-2</v>
      </c>
      <c r="BC22" s="97" t="str">
        <f t="shared" si="26"/>
        <v/>
      </c>
      <c r="BD22" s="62" t="str">
        <f t="shared" si="32"/>
        <v/>
      </c>
      <c r="BE22" s="62" t="str">
        <f t="shared" si="33"/>
        <v/>
      </c>
      <c r="BF22" s="145" t="str">
        <f t="shared" si="34"/>
        <v/>
      </c>
    </row>
    <row r="23" spans="1:58" ht="15" customHeight="1" x14ac:dyDescent="0.2">
      <c r="A23" s="47" t="s">
        <v>235</v>
      </c>
      <c r="B23" s="48" t="s">
        <v>293</v>
      </c>
      <c r="C23" s="49"/>
      <c r="D23" s="134"/>
      <c r="E23" s="42" t="str">
        <f t="shared" si="0"/>
        <v/>
      </c>
      <c r="F23" s="43" t="str">
        <f t="shared" si="27"/>
        <v/>
      </c>
      <c r="G23" s="43" t="str">
        <f t="shared" si="1"/>
        <v/>
      </c>
      <c r="H23" s="43" t="str">
        <f>IF(C23&lt;&gt;"", IF(RANK(G23, G$5:G$62)+COUNTIF(G$23:G23, G23) -1&lt;=(H$65-F$63), RANK(G23, G$5:G$62)+COUNTIF(G$23:G23, G23) -1, ""), "")</f>
        <v/>
      </c>
      <c r="I23" s="138" t="str">
        <f t="shared" si="2"/>
        <v/>
      </c>
      <c r="J23" s="142"/>
      <c r="K23" s="134"/>
      <c r="L23" s="42" t="str">
        <f t="shared" si="3"/>
        <v/>
      </c>
      <c r="M23" s="43" t="str">
        <f t="shared" si="28"/>
        <v/>
      </c>
      <c r="N23" s="43" t="str">
        <f t="shared" si="4"/>
        <v/>
      </c>
      <c r="O23" s="43" t="str">
        <f>IF(J23&lt;&gt;"", IF(RANK(N23, N$5:N$62)+COUNTIF(N$23:N23, N23) -1&lt;=(O$65-M$63), RANK(N23, N$5:N$62)+COUNTIF(N$23:N23, N23) -1, ""), "")</f>
        <v/>
      </c>
      <c r="P23" s="138" t="str">
        <f t="shared" si="5"/>
        <v/>
      </c>
      <c r="Q23" s="142"/>
      <c r="R23" s="134"/>
      <c r="S23" s="42" t="str">
        <f t="shared" si="6"/>
        <v/>
      </c>
      <c r="T23" s="43" t="str">
        <f t="shared" si="29"/>
        <v/>
      </c>
      <c r="U23" s="43" t="str">
        <f t="shared" si="7"/>
        <v/>
      </c>
      <c r="V23" s="43" t="str">
        <f>IF(Q23&lt;&gt;"", IF(RANK(U23, U$5:U$62)+COUNTIF(U$23:U23, U23) -1&lt;=(V$65-T$63), RANK(U23, U$5:U$62)+COUNTIF(U$23:U23, U23) -1, ""), "")</f>
        <v/>
      </c>
      <c r="W23" s="138" t="str">
        <f t="shared" si="8"/>
        <v/>
      </c>
      <c r="X23" s="142"/>
      <c r="Y23" s="134"/>
      <c r="Z23" s="42" t="str">
        <f t="shared" si="9"/>
        <v/>
      </c>
      <c r="AA23" s="43" t="str">
        <f t="shared" si="30"/>
        <v/>
      </c>
      <c r="AB23" s="43" t="str">
        <f t="shared" si="10"/>
        <v/>
      </c>
      <c r="AC23" s="43" t="str">
        <f>IF(X23&lt;&gt;"", IF(RANK(AB23, AB$5:AB$62)+COUNTIF(AB$23:AB23, AB23) -1&lt;=(AC$65-AA$63), RANK(AB23, AB$5:AB$62)+COUNTIF(AB$23:AB23, AB23) -1, ""), "")</f>
        <v/>
      </c>
      <c r="AD23" s="138" t="str">
        <f t="shared" si="11"/>
        <v/>
      </c>
      <c r="AE23" s="142"/>
      <c r="AF23" s="134"/>
      <c r="AG23" s="42" t="str">
        <f t="shared" si="12"/>
        <v/>
      </c>
      <c r="AH23" s="43" t="str">
        <f t="shared" si="31"/>
        <v/>
      </c>
      <c r="AI23" s="43" t="str">
        <f t="shared" si="13"/>
        <v/>
      </c>
      <c r="AJ23" s="43" t="str">
        <f>IF(AE23&lt;&gt;"", IF(RANK(AI23, AI$5:AI$62)+COUNTIF(AI$23:AI23, AI23) -1&lt;=(AJ$65-AH$63), RANK(AI23, AI$5:AI$62)+COUNTIF(AI$23:AI23, AI23) -1, ""), "")</f>
        <v/>
      </c>
      <c r="AK23" s="138" t="str">
        <f t="shared" si="14"/>
        <v/>
      </c>
      <c r="AL23" s="149" t="str">
        <f t="shared" si="15"/>
        <v/>
      </c>
      <c r="AM23" s="50" t="str">
        <f t="shared" si="16"/>
        <v/>
      </c>
      <c r="AN23" s="51"/>
      <c r="AO23" s="84" t="str">
        <f t="shared" si="17"/>
        <v/>
      </c>
      <c r="AP23" s="86" t="str">
        <f t="shared" si="18"/>
        <v/>
      </c>
      <c r="AQ23" s="86"/>
      <c r="AR23" s="83" t="str">
        <f t="shared" si="19"/>
        <v/>
      </c>
      <c r="AS23" s="86" t="str">
        <f t="shared" si="20"/>
        <v/>
      </c>
      <c r="AT23" s="86" t="str">
        <f t="shared" si="21"/>
        <v/>
      </c>
      <c r="AU23" s="84" t="str">
        <f>IF(AO23&lt;&gt;"", IF(RANK(AT23, AT$5:AT$62)+COUNTIF(AT$23:AT23, AT23) -1&lt;=(B$68-AP$63-AS$63), RANK(AT23, AT$5:AT$62)+COUNTIF(AT$23:AT23, AT23) -1, ""), "")</f>
        <v/>
      </c>
      <c r="AV23" s="93" t="str">
        <f t="shared" si="22"/>
        <v/>
      </c>
      <c r="AW23" s="103" t="str">
        <f t="shared" si="23"/>
        <v/>
      </c>
      <c r="AY23" s="144" t="str">
        <f>IF(AM23&lt;&gt; "", AM23/AM63, "")</f>
        <v/>
      </c>
      <c r="AZ23" s="62" t="str">
        <f t="shared" si="24"/>
        <v/>
      </c>
      <c r="BA23" s="70" t="str">
        <f t="shared" si="25"/>
        <v/>
      </c>
      <c r="BC23" s="97" t="str">
        <f t="shared" si="26"/>
        <v/>
      </c>
      <c r="BD23" s="62" t="str">
        <f t="shared" si="32"/>
        <v/>
      </c>
      <c r="BE23" s="62" t="str">
        <f t="shared" si="33"/>
        <v/>
      </c>
      <c r="BF23" s="145" t="str">
        <f t="shared" si="34"/>
        <v/>
      </c>
    </row>
    <row r="24" spans="1:58" ht="15" customHeight="1" x14ac:dyDescent="0.2">
      <c r="A24" s="47" t="s">
        <v>236</v>
      </c>
      <c r="B24" s="48" t="s">
        <v>294</v>
      </c>
      <c r="C24" s="141">
        <v>490</v>
      </c>
      <c r="D24" s="134"/>
      <c r="E24" s="42">
        <f t="shared" si="0"/>
        <v>6.7196928140427865E-3</v>
      </c>
      <c r="F24" s="43">
        <f t="shared" si="27"/>
        <v>0</v>
      </c>
      <c r="G24" s="43">
        <f t="shared" si="1"/>
        <v>490</v>
      </c>
      <c r="H24" s="43" t="str">
        <f>IF(C24&lt;&gt;"", IF(RANK(G24, G$5:G$62)+COUNTIF(G$24:G24, G24) -1&lt;=(H$65-F$63), RANK(G24, G$5:G$62)+COUNTIF(G$24:G24, G24) -1, ""), "")</f>
        <v/>
      </c>
      <c r="I24" s="138" t="str">
        <f t="shared" si="2"/>
        <v/>
      </c>
      <c r="J24" s="143">
        <v>474</v>
      </c>
      <c r="K24" s="134"/>
      <c r="L24" s="42">
        <f t="shared" si="3"/>
        <v>5.3566585299701652E-3</v>
      </c>
      <c r="M24" s="43">
        <f t="shared" si="28"/>
        <v>0</v>
      </c>
      <c r="N24" s="43">
        <f t="shared" si="4"/>
        <v>474</v>
      </c>
      <c r="O24" s="43" t="str">
        <f>IF(J24&lt;&gt;"", IF(RANK(N24, N$5:N$62)+COUNTIF(N$24:N24, N24) -1&lt;=(O$65-M$63), RANK(N24, N$5:N$62)+COUNTIF(N$24:N24, N24) -1, ""), "")</f>
        <v/>
      </c>
      <c r="P24" s="138" t="str">
        <f t="shared" si="5"/>
        <v/>
      </c>
      <c r="Q24" s="143">
        <v>503</v>
      </c>
      <c r="R24" s="134"/>
      <c r="S24" s="42">
        <f t="shared" si="6"/>
        <v>6.5518678684937217E-3</v>
      </c>
      <c r="T24" s="43">
        <f t="shared" si="29"/>
        <v>0</v>
      </c>
      <c r="U24" s="43">
        <f t="shared" si="7"/>
        <v>503</v>
      </c>
      <c r="V24" s="43" t="str">
        <f>IF(Q24&lt;&gt;"", IF(RANK(U24, U$5:U$62)+COUNTIF(U$24:U24, U24) -1&lt;=(V$65-T$63), RANK(U24, U$5:U$62)+COUNTIF(U$24:U24, U24) -1, ""), "")</f>
        <v/>
      </c>
      <c r="W24" s="138" t="str">
        <f t="shared" si="8"/>
        <v/>
      </c>
      <c r="X24" s="143">
        <v>626</v>
      </c>
      <c r="Y24" s="134"/>
      <c r="Z24" s="42">
        <f t="shared" si="9"/>
        <v>9.2019579885049031E-3</v>
      </c>
      <c r="AA24" s="43">
        <f t="shared" si="30"/>
        <v>0</v>
      </c>
      <c r="AB24" s="43">
        <f t="shared" si="10"/>
        <v>626</v>
      </c>
      <c r="AC24" s="43" t="str">
        <f>IF(X24&lt;&gt;"", IF(RANK(AB24, AB$5:AB$62)+COUNTIF(AB$24:AB24, AB24) -1&lt;=(AC$65-AA$63), RANK(AB24, AB$5:AB$62)+COUNTIF(AB$24:AB24, AB24) -1, ""), "")</f>
        <v/>
      </c>
      <c r="AD24" s="138" t="str">
        <f t="shared" si="11"/>
        <v/>
      </c>
      <c r="AE24" s="143">
        <v>142</v>
      </c>
      <c r="AF24" s="134"/>
      <c r="AG24" s="42">
        <f t="shared" si="12"/>
        <v>1.9522388880487236E-3</v>
      </c>
      <c r="AH24" s="43">
        <f t="shared" si="31"/>
        <v>0</v>
      </c>
      <c r="AI24" s="43">
        <f t="shared" si="13"/>
        <v>142</v>
      </c>
      <c r="AJ24" s="43" t="str">
        <f>IF(AE24&lt;&gt;"", IF(RANK(AI24, AI$5:AI$62)+COUNTIF(AI$24:AI24, AI24) -1&lt;=(AJ$65-AH$63), RANK(AI24, AI$5:AI$62)+COUNTIF(AI$24:AI24, AI24) -1, ""), "")</f>
        <v/>
      </c>
      <c r="AK24" s="138" t="str">
        <f t="shared" si="14"/>
        <v/>
      </c>
      <c r="AL24" s="149" t="str">
        <f t="shared" si="15"/>
        <v/>
      </c>
      <c r="AM24" s="50">
        <f t="shared" si="16"/>
        <v>2235</v>
      </c>
      <c r="AN24" s="51"/>
      <c r="AO24" s="84" t="str">
        <f t="shared" si="17"/>
        <v/>
      </c>
      <c r="AP24" s="86" t="str">
        <f t="shared" si="18"/>
        <v/>
      </c>
      <c r="AQ24" s="86"/>
      <c r="AR24" s="83" t="str">
        <f t="shared" si="19"/>
        <v/>
      </c>
      <c r="AS24" s="86" t="str">
        <f t="shared" si="20"/>
        <v/>
      </c>
      <c r="AT24" s="86" t="str">
        <f t="shared" si="21"/>
        <v/>
      </c>
      <c r="AU24" s="84" t="str">
        <f>IF(AO24&lt;&gt;"", IF(RANK(AT24, AT$5:AT$62)+COUNTIF(AT$24:AT24, AT24) -1&lt;=(B$68-AP$63-AS$63), RANK(AT24, AT$5:AT$62)+COUNTIF(AT$24:AT24, AT24) -1, ""), "")</f>
        <v/>
      </c>
      <c r="AV24" s="93" t="str">
        <f t="shared" si="22"/>
        <v/>
      </c>
      <c r="AW24" s="103" t="str">
        <f t="shared" si="23"/>
        <v/>
      </c>
      <c r="AY24" s="144">
        <f>IF(AM24&lt;&gt; "", AM24/AM63, "")</f>
        <v>1.1386040256147697E-3</v>
      </c>
      <c r="AZ24" s="62" t="str">
        <f t="shared" si="24"/>
        <v/>
      </c>
      <c r="BA24" s="70">
        <f t="shared" si="25"/>
        <v>-1.1386040256147699E-3</v>
      </c>
      <c r="BC24" s="97" t="str">
        <f t="shared" si="26"/>
        <v/>
      </c>
      <c r="BD24" s="62" t="str">
        <f t="shared" si="32"/>
        <v/>
      </c>
      <c r="BE24" s="62" t="str">
        <f t="shared" si="33"/>
        <v/>
      </c>
      <c r="BF24" s="145" t="str">
        <f t="shared" si="34"/>
        <v/>
      </c>
    </row>
    <row r="25" spans="1:58" ht="15" customHeight="1" x14ac:dyDescent="0.2">
      <c r="A25" s="47" t="s">
        <v>237</v>
      </c>
      <c r="B25" s="48" t="s">
        <v>295</v>
      </c>
      <c r="C25" s="141">
        <v>2924</v>
      </c>
      <c r="D25" s="134"/>
      <c r="E25" s="42">
        <f t="shared" si="0"/>
        <v>4.009873834339002E-2</v>
      </c>
      <c r="F25" s="43">
        <f t="shared" si="27"/>
        <v>0</v>
      </c>
      <c r="G25" s="43">
        <f t="shared" si="1"/>
        <v>2924</v>
      </c>
      <c r="H25" s="43" t="str">
        <f>IF(C25&lt;&gt;"", IF(RANK(G25, G$5:G$62)+COUNTIF(G$25:G25, G25) -1&lt;=(H$65-F$63), RANK(G25, G$5:G$62)+COUNTIF(G$25:G25, G25) -1, ""), "")</f>
        <v/>
      </c>
      <c r="I25" s="138" t="str">
        <f t="shared" si="2"/>
        <v/>
      </c>
      <c r="J25" s="143">
        <v>944</v>
      </c>
      <c r="K25" s="134"/>
      <c r="L25" s="42">
        <f t="shared" si="3"/>
        <v>1.0668113190489105E-2</v>
      </c>
      <c r="M25" s="43">
        <f t="shared" si="28"/>
        <v>0</v>
      </c>
      <c r="N25" s="43">
        <f t="shared" si="4"/>
        <v>944</v>
      </c>
      <c r="O25" s="43" t="str">
        <f>IF(J25&lt;&gt;"", IF(RANK(N25, N$5:N$62)+COUNTIF(N$25:N25, N25) -1&lt;=(O$65-M$63), RANK(N25, N$5:N$62)+COUNTIF(N$25:N25, N25) -1, ""), "")</f>
        <v/>
      </c>
      <c r="P25" s="138" t="str">
        <f t="shared" si="5"/>
        <v/>
      </c>
      <c r="Q25" s="143">
        <v>672</v>
      </c>
      <c r="R25" s="134"/>
      <c r="S25" s="42">
        <f t="shared" si="6"/>
        <v>8.7531912676496633E-3</v>
      </c>
      <c r="T25" s="43">
        <f t="shared" si="29"/>
        <v>0</v>
      </c>
      <c r="U25" s="43">
        <f t="shared" si="7"/>
        <v>672</v>
      </c>
      <c r="V25" s="43" t="str">
        <f>IF(Q25&lt;&gt;"", IF(RANK(U25, U$5:U$62)+COUNTIF(U$25:U25, U25) -1&lt;=(V$65-T$63), RANK(U25, U$5:U$62)+COUNTIF(U$25:U25, U25) -1, ""), "")</f>
        <v/>
      </c>
      <c r="W25" s="138" t="str">
        <f t="shared" si="8"/>
        <v/>
      </c>
      <c r="X25" s="143">
        <v>447</v>
      </c>
      <c r="Y25" s="134"/>
      <c r="Z25" s="42">
        <f t="shared" si="9"/>
        <v>6.5707271898749059E-3</v>
      </c>
      <c r="AA25" s="43">
        <f t="shared" si="30"/>
        <v>0</v>
      </c>
      <c r="AB25" s="43">
        <f t="shared" si="10"/>
        <v>447</v>
      </c>
      <c r="AC25" s="43" t="str">
        <f>IF(X25&lt;&gt;"", IF(RANK(AB25, AB$5:AB$62)+COUNTIF(AB$25:AB25, AB25) -1&lt;=(AC$65-AA$63), RANK(AB25, AB$5:AB$62)+COUNTIF(AB$25:AB25, AB25) -1, ""), "")</f>
        <v/>
      </c>
      <c r="AD25" s="138" t="str">
        <f t="shared" si="11"/>
        <v/>
      </c>
      <c r="AE25" s="143">
        <v>227</v>
      </c>
      <c r="AF25" s="134"/>
      <c r="AG25" s="42">
        <f t="shared" si="12"/>
        <v>3.1208325886412694E-3</v>
      </c>
      <c r="AH25" s="43">
        <f t="shared" si="31"/>
        <v>0</v>
      </c>
      <c r="AI25" s="43">
        <f t="shared" si="13"/>
        <v>227</v>
      </c>
      <c r="AJ25" s="43" t="str">
        <f>IF(AE25&lt;&gt;"", IF(RANK(AI25, AI$5:AI$62)+COUNTIF(AI$25:AI25, AI25) -1&lt;=(AJ$65-AH$63), RANK(AI25, AI$5:AI$62)+COUNTIF(AI$25:AI25, AI25) -1, ""), "")</f>
        <v/>
      </c>
      <c r="AK25" s="138" t="str">
        <f t="shared" si="14"/>
        <v/>
      </c>
      <c r="AL25" s="149" t="str">
        <f t="shared" si="15"/>
        <v/>
      </c>
      <c r="AM25" s="50">
        <f t="shared" si="16"/>
        <v>5214</v>
      </c>
      <c r="AN25" s="51"/>
      <c r="AO25" s="84" t="str">
        <f t="shared" si="17"/>
        <v/>
      </c>
      <c r="AP25" s="86" t="str">
        <f t="shared" si="18"/>
        <v/>
      </c>
      <c r="AQ25" s="86"/>
      <c r="AR25" s="83" t="str">
        <f t="shared" si="19"/>
        <v/>
      </c>
      <c r="AS25" s="86" t="str">
        <f t="shared" si="20"/>
        <v/>
      </c>
      <c r="AT25" s="86" t="str">
        <f t="shared" si="21"/>
        <v/>
      </c>
      <c r="AU25" s="84" t="str">
        <f>IF(AO25&lt;&gt;"", IF(RANK(AT25, AT$5:AT$62)+COUNTIF(AT$25:AT25, AT25) -1&lt;=(B$68-AP$63-AS$63), RANK(AT25, AT$5:AT$62)+COUNTIF(AT$25:AT25, AT25) -1, ""), "")</f>
        <v/>
      </c>
      <c r="AV25" s="93" t="str">
        <f t="shared" si="22"/>
        <v/>
      </c>
      <c r="AW25" s="103" t="str">
        <f t="shared" si="23"/>
        <v/>
      </c>
      <c r="AY25" s="144">
        <f>IF(AM25&lt;&gt; "", AM25/AM63, "")</f>
        <v>2.6562332839174091E-3</v>
      </c>
      <c r="AZ25" s="62" t="str">
        <f t="shared" si="24"/>
        <v/>
      </c>
      <c r="BA25" s="70">
        <f t="shared" si="25"/>
        <v>-2.65623328391741E-3</v>
      </c>
      <c r="BC25" s="97" t="str">
        <f t="shared" si="26"/>
        <v/>
      </c>
      <c r="BD25" s="62" t="str">
        <f t="shared" si="32"/>
        <v/>
      </c>
      <c r="BE25" s="62" t="str">
        <f t="shared" si="33"/>
        <v/>
      </c>
      <c r="BF25" s="145" t="str">
        <f t="shared" si="34"/>
        <v/>
      </c>
    </row>
    <row r="26" spans="1:58" ht="15" customHeight="1" x14ac:dyDescent="0.2">
      <c r="A26" s="47" t="s">
        <v>238</v>
      </c>
      <c r="B26" s="48" t="s">
        <v>296</v>
      </c>
      <c r="C26" s="141">
        <v>136</v>
      </c>
      <c r="D26" s="134"/>
      <c r="E26" s="42">
        <f t="shared" si="0"/>
        <v>1.8650575973669775E-3</v>
      </c>
      <c r="F26" s="43">
        <f t="shared" si="27"/>
        <v>0</v>
      </c>
      <c r="G26" s="43">
        <f t="shared" si="1"/>
        <v>136</v>
      </c>
      <c r="H26" s="43" t="str">
        <f>IF(C26&lt;&gt;"", IF(RANK(G26, G$5:G$62)+COUNTIF(G$26:G26, G26) -1&lt;=(H$65-F$63), RANK(G26, G$5:G$62)+COUNTIF(G$26:G26, G26) -1, ""), "")</f>
        <v/>
      </c>
      <c r="I26" s="138" t="str">
        <f t="shared" si="2"/>
        <v/>
      </c>
      <c r="J26" s="143">
        <v>152</v>
      </c>
      <c r="K26" s="134"/>
      <c r="L26" s="42">
        <f t="shared" si="3"/>
        <v>1.717747039146551E-3</v>
      </c>
      <c r="M26" s="43">
        <f t="shared" si="28"/>
        <v>0</v>
      </c>
      <c r="N26" s="43">
        <f t="shared" si="4"/>
        <v>152</v>
      </c>
      <c r="O26" s="43" t="str">
        <f>IF(J26&lt;&gt;"", IF(RANK(N26, N$5:N$62)+COUNTIF(N$26:N26, N26) -1&lt;=(O$65-M$63), RANK(N26, N$5:N$62)+COUNTIF(N$26:N26, N26) -1, ""), "")</f>
        <v/>
      </c>
      <c r="P26" s="138" t="str">
        <f t="shared" si="5"/>
        <v/>
      </c>
      <c r="Q26" s="143">
        <v>218</v>
      </c>
      <c r="R26" s="134"/>
      <c r="S26" s="42">
        <f t="shared" si="6"/>
        <v>2.8395769290887303E-3</v>
      </c>
      <c r="T26" s="43">
        <f t="shared" si="29"/>
        <v>0</v>
      </c>
      <c r="U26" s="43">
        <f t="shared" si="7"/>
        <v>218</v>
      </c>
      <c r="V26" s="43" t="str">
        <f>IF(Q26&lt;&gt;"", IF(RANK(U26, U$5:U$62)+COUNTIF(U$26:U26, U26) -1&lt;=(V$65-T$63), RANK(U26, U$5:U$62)+COUNTIF(U$26:U26, U26) -1, ""), "")</f>
        <v/>
      </c>
      <c r="W26" s="138" t="str">
        <f t="shared" si="8"/>
        <v/>
      </c>
      <c r="X26" s="143">
        <v>159</v>
      </c>
      <c r="Y26" s="134"/>
      <c r="Z26" s="42">
        <f t="shared" si="9"/>
        <v>2.3372385306266443E-3</v>
      </c>
      <c r="AA26" s="43">
        <f t="shared" si="30"/>
        <v>0</v>
      </c>
      <c r="AB26" s="43">
        <f t="shared" si="10"/>
        <v>159</v>
      </c>
      <c r="AC26" s="43" t="str">
        <f>IF(X26&lt;&gt;"", IF(RANK(AB26, AB$5:AB$62)+COUNTIF(AB$26:AB26, AB26) -1&lt;=(AC$65-AA$63), RANK(AB26, AB$5:AB$62)+COUNTIF(AB$26:AB26, AB26) -1, ""), "")</f>
        <v/>
      </c>
      <c r="AD26" s="138" t="str">
        <f t="shared" si="11"/>
        <v/>
      </c>
      <c r="AE26" s="143">
        <v>115</v>
      </c>
      <c r="AF26" s="134"/>
      <c r="AG26" s="42">
        <f t="shared" si="12"/>
        <v>1.5810385360957972E-3</v>
      </c>
      <c r="AH26" s="43">
        <f t="shared" si="31"/>
        <v>0</v>
      </c>
      <c r="AI26" s="43">
        <f t="shared" si="13"/>
        <v>115</v>
      </c>
      <c r="AJ26" s="43" t="str">
        <f>IF(AE26&lt;&gt;"", IF(RANK(AI26, AI$5:AI$62)+COUNTIF(AI$26:AI26, AI26) -1&lt;=(AJ$65-AH$63), RANK(AI26, AI$5:AI$62)+COUNTIF(AI$26:AI26, AI26) -1, ""), "")</f>
        <v/>
      </c>
      <c r="AK26" s="138" t="str">
        <f t="shared" si="14"/>
        <v/>
      </c>
      <c r="AL26" s="149" t="str">
        <f t="shared" si="15"/>
        <v/>
      </c>
      <c r="AM26" s="50">
        <f t="shared" si="16"/>
        <v>780</v>
      </c>
      <c r="AN26" s="51"/>
      <c r="AO26" s="84" t="str">
        <f t="shared" si="17"/>
        <v/>
      </c>
      <c r="AP26" s="86" t="str">
        <f t="shared" si="18"/>
        <v/>
      </c>
      <c r="AQ26" s="86"/>
      <c r="AR26" s="83" t="str">
        <f t="shared" si="19"/>
        <v/>
      </c>
      <c r="AS26" s="86" t="str">
        <f t="shared" si="20"/>
        <v/>
      </c>
      <c r="AT26" s="86" t="str">
        <f t="shared" si="21"/>
        <v/>
      </c>
      <c r="AU26" s="84" t="str">
        <f>IF(AO26&lt;&gt;"", IF(RANK(AT26, AT$5:AT$62)+COUNTIF(AT$26:AT26, AT26) -1&lt;=(B$68-AP$63-AS$63), RANK(AT26, AT$5:AT$62)+COUNTIF(AT$26:AT26, AT26) -1, ""), "")</f>
        <v/>
      </c>
      <c r="AV26" s="93" t="str">
        <f t="shared" si="22"/>
        <v/>
      </c>
      <c r="AW26" s="103" t="str">
        <f t="shared" si="23"/>
        <v/>
      </c>
      <c r="AY26" s="144">
        <f>IF(AM26&lt;&gt; "", AM26/AM63, "")</f>
        <v>3.9736516330179884E-4</v>
      </c>
      <c r="AZ26" s="62" t="str">
        <f t="shared" si="24"/>
        <v/>
      </c>
      <c r="BA26" s="70">
        <f t="shared" si="25"/>
        <v>-3.9736516330179901E-4</v>
      </c>
      <c r="BC26" s="97" t="str">
        <f t="shared" si="26"/>
        <v/>
      </c>
      <c r="BD26" s="62" t="str">
        <f t="shared" si="32"/>
        <v/>
      </c>
      <c r="BE26" s="62" t="str">
        <f t="shared" si="33"/>
        <v/>
      </c>
      <c r="BF26" s="145" t="str">
        <f t="shared" si="34"/>
        <v/>
      </c>
    </row>
    <row r="27" spans="1:58" ht="15" customHeight="1" x14ac:dyDescent="0.2">
      <c r="A27" s="47" t="s">
        <v>239</v>
      </c>
      <c r="B27" s="48" t="s">
        <v>297</v>
      </c>
      <c r="C27" s="141">
        <v>3958</v>
      </c>
      <c r="D27" s="134"/>
      <c r="E27" s="42">
        <f t="shared" si="0"/>
        <v>5.4278661546900711E-2</v>
      </c>
      <c r="F27" s="43">
        <f t="shared" si="27"/>
        <v>0</v>
      </c>
      <c r="G27" s="43">
        <f t="shared" si="1"/>
        <v>3958</v>
      </c>
      <c r="H27" s="43" t="str">
        <f>IF(C27&lt;&gt;"", IF(RANK(G27, G$5:G$62)+COUNTIF(G$27:G27, G27) -1&lt;=(H$65-F$63), RANK(G27, G$5:G$62)+COUNTIF(G$27:G27, G27) -1, ""), "")</f>
        <v/>
      </c>
      <c r="I27" s="138" t="str">
        <f t="shared" si="2"/>
        <v/>
      </c>
      <c r="J27" s="143">
        <v>2681</v>
      </c>
      <c r="K27" s="134"/>
      <c r="L27" s="42">
        <f t="shared" si="3"/>
        <v>3.0297893499683572E-2</v>
      </c>
      <c r="M27" s="43">
        <f t="shared" si="28"/>
        <v>0</v>
      </c>
      <c r="N27" s="43">
        <f t="shared" si="4"/>
        <v>2681</v>
      </c>
      <c r="O27" s="43" t="str">
        <f>IF(J27&lt;&gt;"", IF(RANK(N27, N$5:N$62)+COUNTIF(N$27:N27, N27) -1&lt;=(O$65-M$63), RANK(N27, N$5:N$62)+COUNTIF(N$27:N27, N27) -1, ""), "")</f>
        <v/>
      </c>
      <c r="P27" s="138" t="str">
        <f t="shared" si="5"/>
        <v/>
      </c>
      <c r="Q27" s="143">
        <v>1309</v>
      </c>
      <c r="R27" s="134"/>
      <c r="S27" s="42">
        <f t="shared" si="6"/>
        <v>1.7050487156775908E-2</v>
      </c>
      <c r="T27" s="43">
        <f t="shared" si="29"/>
        <v>0</v>
      </c>
      <c r="U27" s="43">
        <f t="shared" si="7"/>
        <v>1309</v>
      </c>
      <c r="V27" s="43" t="str">
        <f>IF(Q27&lt;&gt;"", IF(RANK(U27, U$5:U$62)+COUNTIF(U$27:U27, U27) -1&lt;=(V$65-T$63), RANK(U27, U$5:U$62)+COUNTIF(U$27:U27, U27) -1, ""), "")</f>
        <v/>
      </c>
      <c r="W27" s="138" t="str">
        <f t="shared" si="8"/>
        <v/>
      </c>
      <c r="X27" s="143">
        <v>984</v>
      </c>
      <c r="Y27" s="134"/>
      <c r="Z27" s="42">
        <f t="shared" si="9"/>
        <v>1.4464419585764894E-2</v>
      </c>
      <c r="AA27" s="43">
        <f t="shared" si="30"/>
        <v>0</v>
      </c>
      <c r="AB27" s="43">
        <f t="shared" si="10"/>
        <v>984</v>
      </c>
      <c r="AC27" s="43" t="str">
        <f>IF(X27&lt;&gt;"", IF(RANK(AB27, AB$5:AB$62)+COUNTIF(AB$27:AB27, AB27) -1&lt;=(AC$65-AA$63), RANK(AB27, AB$5:AB$62)+COUNTIF(AB$27:AB27, AB27) -1, ""), "")</f>
        <v/>
      </c>
      <c r="AD27" s="138" t="str">
        <f t="shared" si="11"/>
        <v/>
      </c>
      <c r="AE27" s="143">
        <v>802</v>
      </c>
      <c r="AF27" s="134"/>
      <c r="AG27" s="42">
        <f t="shared" si="12"/>
        <v>1.1026025269120256E-2</v>
      </c>
      <c r="AH27" s="43">
        <f t="shared" si="31"/>
        <v>0</v>
      </c>
      <c r="AI27" s="43">
        <f t="shared" si="13"/>
        <v>802</v>
      </c>
      <c r="AJ27" s="43" t="str">
        <f>IF(AE27&lt;&gt;"", IF(RANK(AI27, AI$5:AI$62)+COUNTIF(AI$27:AI27, AI27) -1&lt;=(AJ$65-AH$63), RANK(AI27, AI$5:AI$62)+COUNTIF(AI$27:AI27, AI27) -1, ""), "")</f>
        <v/>
      </c>
      <c r="AK27" s="138" t="str">
        <f t="shared" si="14"/>
        <v/>
      </c>
      <c r="AL27" s="149" t="str">
        <f t="shared" si="15"/>
        <v/>
      </c>
      <c r="AM27" s="50">
        <f t="shared" si="16"/>
        <v>9734</v>
      </c>
      <c r="AN27" s="51"/>
      <c r="AO27" s="84" t="str">
        <f t="shared" si="17"/>
        <v/>
      </c>
      <c r="AP27" s="86" t="str">
        <f t="shared" si="18"/>
        <v/>
      </c>
      <c r="AQ27" s="86"/>
      <c r="AR27" s="83" t="str">
        <f t="shared" si="19"/>
        <v/>
      </c>
      <c r="AS27" s="86" t="str">
        <f t="shared" si="20"/>
        <v/>
      </c>
      <c r="AT27" s="86" t="str">
        <f t="shared" si="21"/>
        <v/>
      </c>
      <c r="AU27" s="84" t="str">
        <f>IF(AO27&lt;&gt;"", IF(RANK(AT27, AT$5:AT$62)+COUNTIF(AT$27:AT27, AT27) -1&lt;=(B$68-AP$63-AS$63), RANK(AT27, AT$5:AT$62)+COUNTIF(AT$27:AT27, AT27) -1, ""), "")</f>
        <v/>
      </c>
      <c r="AV27" s="93" t="str">
        <f t="shared" si="22"/>
        <v/>
      </c>
      <c r="AW27" s="103" t="str">
        <f t="shared" si="23"/>
        <v/>
      </c>
      <c r="AY27" s="144">
        <f>IF(AM27&lt;&gt; "", AM27/AM63, "")</f>
        <v>4.9589134609996279E-3</v>
      </c>
      <c r="AZ27" s="62" t="str">
        <f t="shared" si="24"/>
        <v/>
      </c>
      <c r="BA27" s="70">
        <f t="shared" si="25"/>
        <v>-4.9589134609996297E-3</v>
      </c>
      <c r="BC27" s="97" t="str">
        <f t="shared" si="26"/>
        <v/>
      </c>
      <c r="BD27" s="62" t="str">
        <f t="shared" si="32"/>
        <v/>
      </c>
      <c r="BE27" s="62" t="str">
        <f t="shared" si="33"/>
        <v/>
      </c>
      <c r="BF27" s="145" t="str">
        <f t="shared" si="34"/>
        <v/>
      </c>
    </row>
    <row r="28" spans="1:58" ht="15" customHeight="1" x14ac:dyDescent="0.2">
      <c r="A28" s="47" t="s">
        <v>240</v>
      </c>
      <c r="B28" s="48" t="s">
        <v>298</v>
      </c>
      <c r="C28" s="141">
        <v>57</v>
      </c>
      <c r="D28" s="134"/>
      <c r="E28" s="42">
        <f t="shared" si="0"/>
        <v>7.8167855183763023E-4</v>
      </c>
      <c r="F28" s="43">
        <f t="shared" si="27"/>
        <v>0</v>
      </c>
      <c r="G28" s="43">
        <f t="shared" si="1"/>
        <v>57</v>
      </c>
      <c r="H28" s="43" t="str">
        <f>IF(C28&lt;&gt;"", IF(RANK(G28, G$5:G$62)+COUNTIF(G$28:G28, G28) -1&lt;=(H$65-F$63), RANK(G28, G$5:G$62)+COUNTIF(G$28:G28, G28) -1, ""), "")</f>
        <v/>
      </c>
      <c r="I28" s="138" t="str">
        <f t="shared" si="2"/>
        <v/>
      </c>
      <c r="J28" s="143">
        <v>78</v>
      </c>
      <c r="K28" s="134"/>
      <c r="L28" s="42">
        <f t="shared" si="3"/>
        <v>8.8147545429888795E-4</v>
      </c>
      <c r="M28" s="43">
        <f t="shared" si="28"/>
        <v>0</v>
      </c>
      <c r="N28" s="43">
        <f t="shared" si="4"/>
        <v>78</v>
      </c>
      <c r="O28" s="43" t="str">
        <f>IF(J28&lt;&gt;"", IF(RANK(N28, N$5:N$62)+COUNTIF(N$28:N28, N28) -1&lt;=(O$65-M$63), RANK(N28, N$5:N$62)+COUNTIF(N$28:N28, N28) -1, ""), "")</f>
        <v/>
      </c>
      <c r="P28" s="138" t="str">
        <f t="shared" si="5"/>
        <v/>
      </c>
      <c r="Q28" s="143">
        <v>50</v>
      </c>
      <c r="R28" s="134"/>
      <c r="S28" s="42">
        <f t="shared" si="6"/>
        <v>6.512791121763143E-4</v>
      </c>
      <c r="T28" s="43">
        <f t="shared" si="29"/>
        <v>0</v>
      </c>
      <c r="U28" s="43">
        <f t="shared" si="7"/>
        <v>50</v>
      </c>
      <c r="V28" s="43" t="str">
        <f>IF(Q28&lt;&gt;"", IF(RANK(U28, U$5:U$62)+COUNTIF(U$28:U28, U28) -1&lt;=(V$65-T$63), RANK(U28, U$5:U$62)+COUNTIF(U$28:U28, U28) -1, ""), "")</f>
        <v/>
      </c>
      <c r="W28" s="138" t="str">
        <f t="shared" si="8"/>
        <v/>
      </c>
      <c r="X28" s="143">
        <v>74</v>
      </c>
      <c r="Y28" s="134"/>
      <c r="Z28" s="42">
        <f t="shared" si="9"/>
        <v>1.0877713916124007E-3</v>
      </c>
      <c r="AA28" s="43">
        <f t="shared" si="30"/>
        <v>0</v>
      </c>
      <c r="AB28" s="43">
        <f t="shared" si="10"/>
        <v>74</v>
      </c>
      <c r="AC28" s="43" t="str">
        <f>IF(X28&lt;&gt;"", IF(RANK(AB28, AB$5:AB$62)+COUNTIF(AB$28:AB28, AB28) -1&lt;=(AC$65-AA$63), RANK(AB28, AB$5:AB$62)+COUNTIF(AB$28:AB28, AB28) -1, ""), "")</f>
        <v/>
      </c>
      <c r="AD28" s="138" t="str">
        <f t="shared" si="11"/>
        <v/>
      </c>
      <c r="AE28" s="143">
        <v>54</v>
      </c>
      <c r="AF28" s="134"/>
      <c r="AG28" s="42">
        <f t="shared" si="12"/>
        <v>7.424007039058526E-4</v>
      </c>
      <c r="AH28" s="43">
        <f t="shared" si="31"/>
        <v>0</v>
      </c>
      <c r="AI28" s="43">
        <f t="shared" si="13"/>
        <v>54</v>
      </c>
      <c r="AJ28" s="43" t="str">
        <f>IF(AE28&lt;&gt;"", IF(RANK(AI28, AI$5:AI$62)+COUNTIF(AI$28:AI28, AI28) -1&lt;=(AJ$65-AH$63), RANK(AI28, AI$5:AI$62)+COUNTIF(AI$28:AI28, AI28) -1, ""), "")</f>
        <v/>
      </c>
      <c r="AK28" s="138" t="str">
        <f t="shared" si="14"/>
        <v/>
      </c>
      <c r="AL28" s="149" t="str">
        <f t="shared" si="15"/>
        <v/>
      </c>
      <c r="AM28" s="50">
        <f t="shared" si="16"/>
        <v>313</v>
      </c>
      <c r="AN28" s="51"/>
      <c r="AO28" s="84" t="str">
        <f t="shared" si="17"/>
        <v/>
      </c>
      <c r="AP28" s="86" t="str">
        <f t="shared" si="18"/>
        <v/>
      </c>
      <c r="AQ28" s="86"/>
      <c r="AR28" s="83" t="str">
        <f t="shared" si="19"/>
        <v/>
      </c>
      <c r="AS28" s="86" t="str">
        <f t="shared" si="20"/>
        <v/>
      </c>
      <c r="AT28" s="86" t="str">
        <f t="shared" si="21"/>
        <v/>
      </c>
      <c r="AU28" s="84" t="str">
        <f>IF(AO28&lt;&gt;"", IF(RANK(AT28, AT$5:AT$62)+COUNTIF(AT$28:AT28, AT28) -1&lt;=(B$68-AP$63-AS$63), RANK(AT28, AT$5:AT$62)+COUNTIF(AT$28:AT28, AT28) -1, ""), "")</f>
        <v/>
      </c>
      <c r="AV28" s="93" t="str">
        <f t="shared" si="22"/>
        <v/>
      </c>
      <c r="AW28" s="103" t="str">
        <f t="shared" si="23"/>
        <v/>
      </c>
      <c r="AY28" s="144">
        <f>IF(AM28&lt;&gt; "", AM28/AM63, "")</f>
        <v>1.5945550783777313E-4</v>
      </c>
      <c r="AZ28" s="62" t="str">
        <f t="shared" si="24"/>
        <v/>
      </c>
      <c r="BA28" s="70">
        <f t="shared" si="25"/>
        <v>-1.59455507837773E-4</v>
      </c>
      <c r="BC28" s="97" t="str">
        <f t="shared" si="26"/>
        <v/>
      </c>
      <c r="BD28" s="62" t="str">
        <f t="shared" si="32"/>
        <v/>
      </c>
      <c r="BE28" s="62" t="str">
        <f t="shared" si="33"/>
        <v/>
      </c>
      <c r="BF28" s="145" t="str">
        <f t="shared" si="34"/>
        <v/>
      </c>
    </row>
    <row r="29" spans="1:58" ht="15" customHeight="1" x14ac:dyDescent="0.2">
      <c r="A29" s="47" t="s">
        <v>241</v>
      </c>
      <c r="B29" s="48" t="s">
        <v>299</v>
      </c>
      <c r="C29" s="141">
        <v>320</v>
      </c>
      <c r="D29" s="134"/>
      <c r="E29" s="42">
        <f t="shared" si="0"/>
        <v>4.388370817334065E-3</v>
      </c>
      <c r="F29" s="43">
        <f t="shared" si="27"/>
        <v>0</v>
      </c>
      <c r="G29" s="43">
        <f t="shared" si="1"/>
        <v>320</v>
      </c>
      <c r="H29" s="43" t="str">
        <f>IF(C29&lt;&gt;"", IF(RANK(G29, G$5:G$62)+COUNTIF(G$29:G29, G29) -1&lt;=(H$65-F$63), RANK(G29, G$5:G$62)+COUNTIF(G$29:G29, G29) -1, ""), "")</f>
        <v/>
      </c>
      <c r="I29" s="138" t="str">
        <f t="shared" si="2"/>
        <v/>
      </c>
      <c r="J29" s="143">
        <v>278</v>
      </c>
      <c r="K29" s="134"/>
      <c r="L29" s="42">
        <f t="shared" si="3"/>
        <v>3.1416689268601392E-3</v>
      </c>
      <c r="M29" s="43">
        <f t="shared" si="28"/>
        <v>0</v>
      </c>
      <c r="N29" s="43">
        <f t="shared" si="4"/>
        <v>278</v>
      </c>
      <c r="O29" s="43" t="str">
        <f>IF(J29&lt;&gt;"", IF(RANK(N29, N$5:N$62)+COUNTIF(N$29:N29, N29) -1&lt;=(O$65-M$63), RANK(N29, N$5:N$62)+COUNTIF(N$29:N29, N29) -1, ""), "")</f>
        <v/>
      </c>
      <c r="P29" s="138" t="str">
        <f t="shared" si="5"/>
        <v/>
      </c>
      <c r="Q29" s="143">
        <v>335</v>
      </c>
      <c r="R29" s="134"/>
      <c r="S29" s="42">
        <f t="shared" si="6"/>
        <v>4.3635700515813058E-3</v>
      </c>
      <c r="T29" s="43">
        <f t="shared" si="29"/>
        <v>0</v>
      </c>
      <c r="U29" s="43">
        <f t="shared" si="7"/>
        <v>335</v>
      </c>
      <c r="V29" s="43" t="str">
        <f>IF(Q29&lt;&gt;"", IF(RANK(U29, U$5:U$62)+COUNTIF(U$29:U29, U29) -1&lt;=(V$65-T$63), RANK(U29, U$5:U$62)+COUNTIF(U$29:U29, U29) -1, ""), "")</f>
        <v/>
      </c>
      <c r="W29" s="138" t="str">
        <f t="shared" si="8"/>
        <v/>
      </c>
      <c r="X29" s="143">
        <v>396</v>
      </c>
      <c r="Y29" s="134"/>
      <c r="Z29" s="42">
        <f t="shared" si="9"/>
        <v>5.8210469064663602E-3</v>
      </c>
      <c r="AA29" s="43">
        <f t="shared" si="30"/>
        <v>0</v>
      </c>
      <c r="AB29" s="43">
        <f t="shared" si="10"/>
        <v>396</v>
      </c>
      <c r="AC29" s="43" t="str">
        <f>IF(X29&lt;&gt;"", IF(RANK(AB29, AB$5:AB$62)+COUNTIF(AB$29:AB29, AB29) -1&lt;=(AC$65-AA$63), RANK(AB29, AB$5:AB$62)+COUNTIF(AB$29:AB29, AB29) -1, ""), "")</f>
        <v/>
      </c>
      <c r="AD29" s="138" t="str">
        <f t="shared" si="11"/>
        <v/>
      </c>
      <c r="AE29" s="143">
        <v>265</v>
      </c>
      <c r="AF29" s="134"/>
      <c r="AG29" s="42">
        <f t="shared" si="12"/>
        <v>3.6432627136120544E-3</v>
      </c>
      <c r="AH29" s="43">
        <f t="shared" si="31"/>
        <v>0</v>
      </c>
      <c r="AI29" s="43">
        <f t="shared" si="13"/>
        <v>265</v>
      </c>
      <c r="AJ29" s="43" t="str">
        <f>IF(AE29&lt;&gt;"", IF(RANK(AI29, AI$5:AI$62)+COUNTIF(AI$29:AI29, AI29) -1&lt;=(AJ$65-AH$63), RANK(AI29, AI$5:AI$62)+COUNTIF(AI$29:AI29, AI29) -1, ""), "")</f>
        <v/>
      </c>
      <c r="AK29" s="138" t="str">
        <f t="shared" si="14"/>
        <v/>
      </c>
      <c r="AL29" s="149" t="str">
        <f t="shared" si="15"/>
        <v/>
      </c>
      <c r="AM29" s="50">
        <f t="shared" si="16"/>
        <v>1594</v>
      </c>
      <c r="AN29" s="51"/>
      <c r="AO29" s="84" t="str">
        <f t="shared" si="17"/>
        <v/>
      </c>
      <c r="AP29" s="86" t="str">
        <f t="shared" si="18"/>
        <v/>
      </c>
      <c r="AQ29" s="86"/>
      <c r="AR29" s="83" t="str">
        <f t="shared" si="19"/>
        <v/>
      </c>
      <c r="AS29" s="86" t="str">
        <f t="shared" si="20"/>
        <v/>
      </c>
      <c r="AT29" s="86" t="str">
        <f t="shared" si="21"/>
        <v/>
      </c>
      <c r="AU29" s="84" t="str">
        <f>IF(AO29&lt;&gt;"", IF(RANK(AT29, AT$5:AT$62)+COUNTIF(AT$29:AT29, AT29) -1&lt;=(B$68-AP$63-AS$63), RANK(AT29, AT$5:AT$62)+COUNTIF(AT$29:AT29, AT29) -1, ""), "")</f>
        <v/>
      </c>
      <c r="AV29" s="93" t="str">
        <f t="shared" si="22"/>
        <v/>
      </c>
      <c r="AW29" s="103" t="str">
        <f t="shared" si="23"/>
        <v/>
      </c>
      <c r="AY29" s="144">
        <f>IF(AM29&lt;&gt; "", AM29/AM63, "")</f>
        <v>8.1205137218341966E-4</v>
      </c>
      <c r="AZ29" s="62" t="str">
        <f t="shared" si="24"/>
        <v/>
      </c>
      <c r="BA29" s="70">
        <f t="shared" si="25"/>
        <v>-8.1205137218341998E-4</v>
      </c>
      <c r="BC29" s="97" t="str">
        <f t="shared" si="26"/>
        <v/>
      </c>
      <c r="BD29" s="62" t="str">
        <f t="shared" si="32"/>
        <v/>
      </c>
      <c r="BE29" s="62" t="str">
        <f t="shared" si="33"/>
        <v/>
      </c>
      <c r="BF29" s="145" t="str">
        <f t="shared" si="34"/>
        <v/>
      </c>
    </row>
    <row r="30" spans="1:58" ht="15" customHeight="1" x14ac:dyDescent="0.2">
      <c r="A30" s="47" t="s">
        <v>242</v>
      </c>
      <c r="B30" s="48" t="s">
        <v>300</v>
      </c>
      <c r="C30" s="49"/>
      <c r="D30" s="134"/>
      <c r="E30" s="42" t="str">
        <f t="shared" si="0"/>
        <v/>
      </c>
      <c r="F30" s="43" t="str">
        <f t="shared" si="27"/>
        <v/>
      </c>
      <c r="G30" s="43" t="str">
        <f t="shared" si="1"/>
        <v/>
      </c>
      <c r="H30" s="43" t="str">
        <f>IF(C30&lt;&gt;"", IF(RANK(G30, G$5:G$62)+COUNTIF(G$30:G30, G30) -1&lt;=(H$65-F$63), RANK(G30, G$5:G$62)+COUNTIF(G$30:G30, G30) -1, ""), "")</f>
        <v/>
      </c>
      <c r="I30" s="138" t="str">
        <f t="shared" si="2"/>
        <v/>
      </c>
      <c r="J30" s="142"/>
      <c r="K30" s="134"/>
      <c r="L30" s="42" t="str">
        <f t="shared" si="3"/>
        <v/>
      </c>
      <c r="M30" s="43" t="str">
        <f t="shared" si="28"/>
        <v/>
      </c>
      <c r="N30" s="43" t="str">
        <f t="shared" si="4"/>
        <v/>
      </c>
      <c r="O30" s="43" t="str">
        <f>IF(J30&lt;&gt;"", IF(RANK(N30, N$5:N$62)+COUNTIF(N$30:N30, N30) -1&lt;=(O$65-M$63), RANK(N30, N$5:N$62)+COUNTIF(N$30:N30, N30) -1, ""), "")</f>
        <v/>
      </c>
      <c r="P30" s="138" t="str">
        <f t="shared" si="5"/>
        <v/>
      </c>
      <c r="Q30" s="142"/>
      <c r="R30" s="134"/>
      <c r="S30" s="42" t="str">
        <f t="shared" si="6"/>
        <v/>
      </c>
      <c r="T30" s="43" t="str">
        <f t="shared" si="29"/>
        <v/>
      </c>
      <c r="U30" s="43" t="str">
        <f t="shared" si="7"/>
        <v/>
      </c>
      <c r="V30" s="43" t="str">
        <f>IF(Q30&lt;&gt;"", IF(RANK(U30, U$5:U$62)+COUNTIF(U$30:U30, U30) -1&lt;=(V$65-T$63), RANK(U30, U$5:U$62)+COUNTIF(U$30:U30, U30) -1, ""), "")</f>
        <v/>
      </c>
      <c r="W30" s="138" t="str">
        <f t="shared" si="8"/>
        <v/>
      </c>
      <c r="X30" s="142"/>
      <c r="Y30" s="134"/>
      <c r="Z30" s="42" t="str">
        <f t="shared" si="9"/>
        <v/>
      </c>
      <c r="AA30" s="43" t="str">
        <f t="shared" si="30"/>
        <v/>
      </c>
      <c r="AB30" s="43" t="str">
        <f t="shared" si="10"/>
        <v/>
      </c>
      <c r="AC30" s="43" t="str">
        <f>IF(X30&lt;&gt;"", IF(RANK(AB30, AB$5:AB$62)+COUNTIF(AB$30:AB30, AB30) -1&lt;=(AC$65-AA$63), RANK(AB30, AB$5:AB$62)+COUNTIF(AB$30:AB30, AB30) -1, ""), "")</f>
        <v/>
      </c>
      <c r="AD30" s="138" t="str">
        <f t="shared" si="11"/>
        <v/>
      </c>
      <c r="AE30" s="142"/>
      <c r="AF30" s="134"/>
      <c r="AG30" s="42" t="str">
        <f t="shared" si="12"/>
        <v/>
      </c>
      <c r="AH30" s="43" t="str">
        <f t="shared" si="31"/>
        <v/>
      </c>
      <c r="AI30" s="43" t="str">
        <f t="shared" si="13"/>
        <v/>
      </c>
      <c r="AJ30" s="43" t="str">
        <f>IF(AE30&lt;&gt;"", IF(RANK(AI30, AI$5:AI$62)+COUNTIF(AI$30:AI30, AI30) -1&lt;=(AJ$65-AH$63), RANK(AI30, AI$5:AI$62)+COUNTIF(AI$30:AI30, AI30) -1, ""), "")</f>
        <v/>
      </c>
      <c r="AK30" s="138" t="str">
        <f t="shared" si="14"/>
        <v/>
      </c>
      <c r="AL30" s="149" t="str">
        <f t="shared" si="15"/>
        <v/>
      </c>
      <c r="AM30" s="50" t="str">
        <f t="shared" si="16"/>
        <v/>
      </c>
      <c r="AN30" s="51"/>
      <c r="AO30" s="84" t="str">
        <f t="shared" si="17"/>
        <v/>
      </c>
      <c r="AP30" s="86" t="str">
        <f t="shared" si="18"/>
        <v/>
      </c>
      <c r="AQ30" s="86"/>
      <c r="AR30" s="83" t="str">
        <f t="shared" si="19"/>
        <v/>
      </c>
      <c r="AS30" s="86" t="str">
        <f t="shared" si="20"/>
        <v/>
      </c>
      <c r="AT30" s="86" t="str">
        <f t="shared" si="21"/>
        <v/>
      </c>
      <c r="AU30" s="84" t="str">
        <f>IF(AO30&lt;&gt;"", IF(RANK(AT30, AT$5:AT$62)+COUNTIF(AT$30:AT30, AT30) -1&lt;=(B$68-AP$63-AS$63), RANK(AT30, AT$5:AT$62)+COUNTIF(AT$30:AT30, AT30) -1, ""), "")</f>
        <v/>
      </c>
      <c r="AV30" s="93" t="str">
        <f t="shared" si="22"/>
        <v/>
      </c>
      <c r="AW30" s="103" t="str">
        <f t="shared" si="23"/>
        <v/>
      </c>
      <c r="AY30" s="144" t="str">
        <f>IF(AM30&lt;&gt; "", AM30/AM63, "")</f>
        <v/>
      </c>
      <c r="AZ30" s="62" t="str">
        <f t="shared" si="24"/>
        <v/>
      </c>
      <c r="BA30" s="70" t="str">
        <f t="shared" si="25"/>
        <v/>
      </c>
      <c r="BC30" s="97" t="str">
        <f t="shared" si="26"/>
        <v/>
      </c>
      <c r="BD30" s="62" t="str">
        <f t="shared" si="32"/>
        <v/>
      </c>
      <c r="BE30" s="62" t="str">
        <f t="shared" si="33"/>
        <v/>
      </c>
      <c r="BF30" s="145" t="str">
        <f t="shared" si="34"/>
        <v/>
      </c>
    </row>
    <row r="31" spans="1:58" ht="15" customHeight="1" x14ac:dyDescent="0.2">
      <c r="A31" s="160" t="s">
        <v>243</v>
      </c>
      <c r="B31" s="161" t="s">
        <v>301</v>
      </c>
      <c r="C31" s="162">
        <v>254285</v>
      </c>
      <c r="D31" s="163"/>
      <c r="E31" s="164">
        <f t="shared" si="0"/>
        <v>3.4871777290181019</v>
      </c>
      <c r="F31" s="165">
        <f t="shared" si="27"/>
        <v>3</v>
      </c>
      <c r="G31" s="165">
        <f t="shared" si="1"/>
        <v>35525</v>
      </c>
      <c r="H31" s="165">
        <f>IF(C31&lt;&gt;"", IF(RANK(G31, G$5:G$62)+COUNTIF(G$31:G31, G31) -1&lt;=(H$65-F$63), RANK(G31, G$5:G$62)+COUNTIF(G$31:G31, G31) -1, ""), "")</f>
        <v>2</v>
      </c>
      <c r="I31" s="166">
        <f t="shared" si="2"/>
        <v>4</v>
      </c>
      <c r="J31" s="167">
        <v>297420</v>
      </c>
      <c r="K31" s="163"/>
      <c r="L31" s="164">
        <f t="shared" si="3"/>
        <v>3.3611337130458367</v>
      </c>
      <c r="M31" s="165">
        <f t="shared" si="28"/>
        <v>3</v>
      </c>
      <c r="N31" s="165">
        <f t="shared" si="4"/>
        <v>31956</v>
      </c>
      <c r="O31" s="165" t="str">
        <f>IF(J31&lt;&gt;"", IF(RANK(N31, N$5:N$62)+COUNTIF(N$31:N31, N31) -1&lt;=(O$65-M$63), RANK(N31, N$5:N$62)+COUNTIF(N$31:N31, N31) -1, ""), "")</f>
        <v/>
      </c>
      <c r="P31" s="166">
        <f t="shared" si="5"/>
        <v>3</v>
      </c>
      <c r="Q31" s="167">
        <v>124476</v>
      </c>
      <c r="R31" s="163"/>
      <c r="S31" s="164">
        <f t="shared" si="6"/>
        <v>1.6213723753451779</v>
      </c>
      <c r="T31" s="165">
        <f t="shared" si="29"/>
        <v>1</v>
      </c>
      <c r="U31" s="165">
        <f t="shared" si="7"/>
        <v>47704</v>
      </c>
      <c r="V31" s="165">
        <f>IF(Q31&lt;&gt;"", IF(RANK(U31, U$5:U$62)+COUNTIF(U$31:U31, U31) -1&lt;=(V$65-T$63), RANK(U31, U$5:U$62)+COUNTIF(U$31:U31, U31) -1, ""), "")</f>
        <v>2</v>
      </c>
      <c r="W31" s="166">
        <f t="shared" si="8"/>
        <v>2</v>
      </c>
      <c r="X31" s="167">
        <v>223334</v>
      </c>
      <c r="Y31" s="163"/>
      <c r="Z31" s="164">
        <f t="shared" si="9"/>
        <v>3.2829234591130252</v>
      </c>
      <c r="AA31" s="165">
        <f t="shared" si="30"/>
        <v>3</v>
      </c>
      <c r="AB31" s="165">
        <f t="shared" si="10"/>
        <v>19247</v>
      </c>
      <c r="AC31" s="165" t="str">
        <f>IF(X31&lt;&gt;"", IF(RANK(AB31, AB$5:AB$62)+COUNTIF(AB$31:AB31, AB31) -1&lt;=(AC$65-AA$63), RANK(AB31, AB$5:AB$62)+COUNTIF(AB$31:AB31, AB31) -1, ""), "")</f>
        <v/>
      </c>
      <c r="AD31" s="166">
        <f t="shared" si="11"/>
        <v>3</v>
      </c>
      <c r="AE31" s="167">
        <v>148758</v>
      </c>
      <c r="AF31" s="163"/>
      <c r="AG31" s="164">
        <f t="shared" si="12"/>
        <v>2.0451489613264227</v>
      </c>
      <c r="AH31" s="165">
        <f t="shared" si="31"/>
        <v>2</v>
      </c>
      <c r="AI31" s="165">
        <f t="shared" si="13"/>
        <v>3284</v>
      </c>
      <c r="AJ31" s="165" t="str">
        <f>IF(AE31&lt;&gt;"", IF(RANK(AI31, AI$5:AI$62)+COUNTIF(AI$31:AI31, AI31) -1&lt;=(AJ$65-AH$63), RANK(AI31, AI$5:AI$62)+COUNTIF(AI$31:AI31, AI31) -1, ""), "")</f>
        <v/>
      </c>
      <c r="AK31" s="166">
        <f t="shared" si="14"/>
        <v>2</v>
      </c>
      <c r="AL31" s="168">
        <f t="shared" si="15"/>
        <v>14</v>
      </c>
      <c r="AM31" s="169">
        <f t="shared" si="16"/>
        <v>1048273</v>
      </c>
      <c r="AN31" s="170"/>
      <c r="AO31" s="171">
        <f t="shared" si="17"/>
        <v>1048273</v>
      </c>
      <c r="AP31" s="172" t="str">
        <f t="shared" si="18"/>
        <v/>
      </c>
      <c r="AQ31" s="172"/>
      <c r="AR31" s="173">
        <f t="shared" si="19"/>
        <v>25.850093706845531</v>
      </c>
      <c r="AS31" s="172">
        <f t="shared" si="20"/>
        <v>25</v>
      </c>
      <c r="AT31" s="172">
        <f t="shared" si="21"/>
        <v>34473</v>
      </c>
      <c r="AU31" s="171">
        <f>IF(AO31&lt;&gt;"", IF(RANK(AT31, AT$5:AT$62)+COUNTIF(AT$31:AT31, AT31) -1&lt;=(B$68-AP$63-AS$63), RANK(AT31, AT$5:AT$62)+COUNTIF(AT$31:AT31, AT31) -1, ""), "")</f>
        <v>1</v>
      </c>
      <c r="AV31" s="171">
        <f t="shared" si="22"/>
        <v>26</v>
      </c>
      <c r="AW31" s="174">
        <f t="shared" si="23"/>
        <v>12</v>
      </c>
      <c r="AY31" s="175">
        <f>IF(AM31&lt;&gt; "", AM31/AM63, "")</f>
        <v>0.53403483567931609</v>
      </c>
      <c r="AZ31" s="176">
        <f t="shared" si="24"/>
        <v>0.61904761904761907</v>
      </c>
      <c r="BA31" s="177">
        <f t="shared" si="25"/>
        <v>8.501278336830298E-2</v>
      </c>
      <c r="BC31" s="178">
        <f t="shared" si="26"/>
        <v>1048273</v>
      </c>
      <c r="BD31" s="176">
        <f t="shared" si="32"/>
        <v>0.60116807275450801</v>
      </c>
      <c r="BE31" s="176">
        <f t="shared" si="33"/>
        <v>0.61904761904761907</v>
      </c>
      <c r="BF31" s="179">
        <f t="shared" si="34"/>
        <v>1.7879546293111059E-2</v>
      </c>
    </row>
    <row r="32" spans="1:58" ht="15" customHeight="1" x14ac:dyDescent="0.2">
      <c r="A32" s="47" t="s">
        <v>244</v>
      </c>
      <c r="B32" s="48" t="s">
        <v>302</v>
      </c>
      <c r="C32" s="49"/>
      <c r="D32" s="134"/>
      <c r="E32" s="42" t="str">
        <f t="shared" si="0"/>
        <v/>
      </c>
      <c r="F32" s="43" t="str">
        <f t="shared" si="27"/>
        <v/>
      </c>
      <c r="G32" s="43" t="str">
        <f t="shared" si="1"/>
        <v/>
      </c>
      <c r="H32" s="43" t="str">
        <f>IF(C32&lt;&gt;"", IF(RANK(G32, G$5:G$62)+COUNTIF(G$32:G32, G32) -1&lt;=(H$65-F$63), RANK(G32, G$5:G$62)+COUNTIF(G$32:G32, G32) -1, ""), "")</f>
        <v/>
      </c>
      <c r="I32" s="138" t="str">
        <f t="shared" si="2"/>
        <v/>
      </c>
      <c r="J32" s="142"/>
      <c r="K32" s="134"/>
      <c r="L32" s="42" t="str">
        <f t="shared" si="3"/>
        <v/>
      </c>
      <c r="M32" s="43" t="str">
        <f t="shared" si="28"/>
        <v/>
      </c>
      <c r="N32" s="43" t="str">
        <f t="shared" si="4"/>
        <v/>
      </c>
      <c r="O32" s="43" t="str">
        <f>IF(J32&lt;&gt;"", IF(RANK(N32, N$5:N$62)+COUNTIF(N$32:N32, N32) -1&lt;=(O$65-M$63), RANK(N32, N$5:N$62)+COUNTIF(N$32:N32, N32) -1, ""), "")</f>
        <v/>
      </c>
      <c r="P32" s="138" t="str">
        <f t="shared" si="5"/>
        <v/>
      </c>
      <c r="Q32" s="142"/>
      <c r="R32" s="134"/>
      <c r="S32" s="42" t="str">
        <f t="shared" si="6"/>
        <v/>
      </c>
      <c r="T32" s="43" t="str">
        <f t="shared" si="29"/>
        <v/>
      </c>
      <c r="U32" s="43" t="str">
        <f t="shared" si="7"/>
        <v/>
      </c>
      <c r="V32" s="43" t="str">
        <f>IF(Q32&lt;&gt;"", IF(RANK(U32, U$5:U$62)+COUNTIF(U$32:U32, U32) -1&lt;=(V$65-T$63), RANK(U32, U$5:U$62)+COUNTIF(U$32:U32, U32) -1, ""), "")</f>
        <v/>
      </c>
      <c r="W32" s="138" t="str">
        <f t="shared" si="8"/>
        <v/>
      </c>
      <c r="X32" s="142"/>
      <c r="Y32" s="134"/>
      <c r="Z32" s="42" t="str">
        <f t="shared" si="9"/>
        <v/>
      </c>
      <c r="AA32" s="43" t="str">
        <f t="shared" si="30"/>
        <v/>
      </c>
      <c r="AB32" s="43" t="str">
        <f t="shared" si="10"/>
        <v/>
      </c>
      <c r="AC32" s="43" t="str">
        <f>IF(X32&lt;&gt;"", IF(RANK(AB32, AB$5:AB$62)+COUNTIF(AB$32:AB32, AB32) -1&lt;=(AC$65-AA$63), RANK(AB32, AB$5:AB$62)+COUNTIF(AB$32:AB32, AB32) -1, ""), "")</f>
        <v/>
      </c>
      <c r="AD32" s="138" t="str">
        <f t="shared" si="11"/>
        <v/>
      </c>
      <c r="AE32" s="142"/>
      <c r="AF32" s="134"/>
      <c r="AG32" s="42" t="str">
        <f t="shared" si="12"/>
        <v/>
      </c>
      <c r="AH32" s="43" t="str">
        <f t="shared" si="31"/>
        <v/>
      </c>
      <c r="AI32" s="43" t="str">
        <f t="shared" si="13"/>
        <v/>
      </c>
      <c r="AJ32" s="43" t="str">
        <f>IF(AE32&lt;&gt;"", IF(RANK(AI32, AI$5:AI$62)+COUNTIF(AI$32:AI32, AI32) -1&lt;=(AJ$65-AH$63), RANK(AI32, AI$5:AI$62)+COUNTIF(AI$32:AI32, AI32) -1, ""), "")</f>
        <v/>
      </c>
      <c r="AK32" s="138" t="str">
        <f t="shared" si="14"/>
        <v/>
      </c>
      <c r="AL32" s="149" t="str">
        <f t="shared" si="15"/>
        <v/>
      </c>
      <c r="AM32" s="50" t="str">
        <f t="shared" si="16"/>
        <v/>
      </c>
      <c r="AN32" s="51"/>
      <c r="AO32" s="84" t="str">
        <f t="shared" si="17"/>
        <v/>
      </c>
      <c r="AP32" s="86" t="str">
        <f t="shared" si="18"/>
        <v/>
      </c>
      <c r="AQ32" s="86"/>
      <c r="AR32" s="83" t="str">
        <f t="shared" si="19"/>
        <v/>
      </c>
      <c r="AS32" s="86" t="str">
        <f t="shared" si="20"/>
        <v/>
      </c>
      <c r="AT32" s="86" t="str">
        <f t="shared" si="21"/>
        <v/>
      </c>
      <c r="AU32" s="84" t="str">
        <f>IF(AO32&lt;&gt;"", IF(RANK(AT32, AT$5:AT$62)+COUNTIF(AT$32:AT32, AT32) -1&lt;=(B$68-AP$63-AS$63), RANK(AT32, AT$5:AT$62)+COUNTIF(AT$32:AT32, AT32) -1, ""), "")</f>
        <v/>
      </c>
      <c r="AV32" s="93" t="str">
        <f t="shared" si="22"/>
        <v/>
      </c>
      <c r="AW32" s="103" t="str">
        <f t="shared" si="23"/>
        <v/>
      </c>
      <c r="AY32" s="144" t="str">
        <f>IF(AM32&lt;&gt; "", AM32/AM63, "")</f>
        <v/>
      </c>
      <c r="AZ32" s="62" t="str">
        <f t="shared" si="24"/>
        <v/>
      </c>
      <c r="BA32" s="70" t="str">
        <f t="shared" si="25"/>
        <v/>
      </c>
      <c r="BC32" s="97" t="str">
        <f t="shared" si="26"/>
        <v/>
      </c>
      <c r="BD32" s="62" t="str">
        <f t="shared" si="32"/>
        <v/>
      </c>
      <c r="BE32" s="62" t="str">
        <f t="shared" si="33"/>
        <v/>
      </c>
      <c r="BF32" s="145" t="str">
        <f t="shared" si="34"/>
        <v/>
      </c>
    </row>
    <row r="33" spans="1:58" ht="15" customHeight="1" x14ac:dyDescent="0.2">
      <c r="A33" s="160" t="s">
        <v>245</v>
      </c>
      <c r="B33" s="161" t="s">
        <v>303</v>
      </c>
      <c r="C33" s="162">
        <v>21381</v>
      </c>
      <c r="D33" s="163"/>
      <c r="E33" s="164">
        <f t="shared" si="0"/>
        <v>0.29321173889193636</v>
      </c>
      <c r="F33" s="165">
        <f t="shared" si="27"/>
        <v>0</v>
      </c>
      <c r="G33" s="165">
        <f t="shared" si="1"/>
        <v>21381</v>
      </c>
      <c r="H33" s="165" t="str">
        <f>IF(C33&lt;&gt;"", IF(RANK(G33, G$5:G$62)+COUNTIF(G$33:G33, G33) -1&lt;=(H$65-F$63), RANK(G33, G$5:G$62)+COUNTIF(G$33:G33, G33) -1, ""), "")</f>
        <v/>
      </c>
      <c r="I33" s="166" t="str">
        <f t="shared" si="2"/>
        <v/>
      </c>
      <c r="J33" s="167">
        <v>21516</v>
      </c>
      <c r="K33" s="163"/>
      <c r="L33" s="164">
        <f t="shared" si="3"/>
        <v>0.2431516137781394</v>
      </c>
      <c r="M33" s="165">
        <f t="shared" si="28"/>
        <v>0</v>
      </c>
      <c r="N33" s="165">
        <f t="shared" si="4"/>
        <v>21516</v>
      </c>
      <c r="O33" s="165" t="str">
        <f>IF(J33&lt;&gt;"", IF(RANK(N33, N$5:N$62)+COUNTIF(N$33:N33, N33) -1&lt;=(O$65-M$63), RANK(N33, N$5:N$62)+COUNTIF(N$33:N33, N33) -1, ""), "")</f>
        <v/>
      </c>
      <c r="P33" s="166" t="str">
        <f t="shared" si="5"/>
        <v/>
      </c>
      <c r="Q33" s="167">
        <v>40832</v>
      </c>
      <c r="R33" s="163"/>
      <c r="S33" s="164">
        <f t="shared" si="6"/>
        <v>0.5318605741676653</v>
      </c>
      <c r="T33" s="165">
        <f t="shared" si="29"/>
        <v>0</v>
      </c>
      <c r="U33" s="165">
        <f t="shared" si="7"/>
        <v>40832</v>
      </c>
      <c r="V33" s="165" t="str">
        <f>IF(Q33&lt;&gt;"", IF(RANK(U33, U$5:U$62)+COUNTIF(U$33:U33, U33) -1&lt;=(V$65-T$63), RANK(U33, U$5:U$62)+COUNTIF(U$33:U33, U33) -1, ""), "")</f>
        <v/>
      </c>
      <c r="W33" s="166" t="str">
        <f t="shared" si="8"/>
        <v/>
      </c>
      <c r="X33" s="167">
        <v>13310</v>
      </c>
      <c r="Y33" s="163"/>
      <c r="Z33" s="164">
        <f t="shared" si="9"/>
        <v>0.19565185435623042</v>
      </c>
      <c r="AA33" s="165">
        <f t="shared" si="30"/>
        <v>0</v>
      </c>
      <c r="AB33" s="165">
        <f t="shared" si="10"/>
        <v>13310</v>
      </c>
      <c r="AC33" s="165" t="str">
        <f>IF(X33&lt;&gt;"", IF(RANK(AB33, AB$5:AB$62)+COUNTIF(AB$33:AB33, AB33) -1&lt;=(AC$65-AA$63), RANK(AB33, AB$5:AB$62)+COUNTIF(AB$33:AB33, AB33) -1, ""), "")</f>
        <v/>
      </c>
      <c r="AD33" s="166" t="str">
        <f t="shared" si="11"/>
        <v/>
      </c>
      <c r="AE33" s="167">
        <v>8901</v>
      </c>
      <c r="AF33" s="163"/>
      <c r="AG33" s="164">
        <f t="shared" si="12"/>
        <v>0.1223723826938147</v>
      </c>
      <c r="AH33" s="165">
        <f t="shared" si="31"/>
        <v>0</v>
      </c>
      <c r="AI33" s="165">
        <f t="shared" si="13"/>
        <v>8901</v>
      </c>
      <c r="AJ33" s="165" t="str">
        <f>IF(AE33&lt;&gt;"", IF(RANK(AI33, AI$5:AI$62)+COUNTIF(AI$33:AI33, AI33) -1&lt;=(AJ$65-AH$63), RANK(AI33, AI$5:AI$62)+COUNTIF(AI$33:AI33, AI33) -1, ""), "")</f>
        <v/>
      </c>
      <c r="AK33" s="166" t="str">
        <f t="shared" si="14"/>
        <v/>
      </c>
      <c r="AL33" s="168" t="str">
        <f t="shared" si="15"/>
        <v/>
      </c>
      <c r="AM33" s="169">
        <f t="shared" si="16"/>
        <v>105940</v>
      </c>
      <c r="AN33" s="170"/>
      <c r="AO33" s="171">
        <f t="shared" si="17"/>
        <v>105940</v>
      </c>
      <c r="AP33" s="172" t="str">
        <f t="shared" si="18"/>
        <v/>
      </c>
      <c r="AQ33" s="172"/>
      <c r="AR33" s="173">
        <f t="shared" si="19"/>
        <v>2.6124482146379955</v>
      </c>
      <c r="AS33" s="172">
        <f t="shared" si="20"/>
        <v>2</v>
      </c>
      <c r="AT33" s="172">
        <f t="shared" si="21"/>
        <v>24836</v>
      </c>
      <c r="AU33" s="171" t="str">
        <f>IF(AO33&lt;&gt;"", IF(RANK(AT33, AT$5:AT$62)+COUNTIF(AT$33:AT33, AT33) -1&lt;=(B$68-AP$63-AS$63), RANK(AT33, AT$5:AT$62)+COUNTIF(AT$33:AT33, AT33) -1, ""), "")</f>
        <v/>
      </c>
      <c r="AV33" s="171">
        <f t="shared" si="22"/>
        <v>2</v>
      </c>
      <c r="AW33" s="174">
        <f t="shared" si="23"/>
        <v>2</v>
      </c>
      <c r="AY33" s="175">
        <f>IF(AM33&lt;&gt; "", AM33/AM63, "")</f>
        <v>5.3970340256657139E-2</v>
      </c>
      <c r="AZ33" s="176">
        <f t="shared" si="24"/>
        <v>4.7619047619047616E-2</v>
      </c>
      <c r="BA33" s="177">
        <f t="shared" si="25"/>
        <v>-6.3512926376094944E-3</v>
      </c>
      <c r="BC33" s="178">
        <f t="shared" si="26"/>
        <v>105940</v>
      </c>
      <c r="BD33" s="176">
        <f t="shared" si="32"/>
        <v>6.0754923219058947E-2</v>
      </c>
      <c r="BE33" s="176">
        <f t="shared" si="33"/>
        <v>4.7619047619047616E-2</v>
      </c>
      <c r="BF33" s="179">
        <f t="shared" si="34"/>
        <v>-1.3135875600011331E-2</v>
      </c>
    </row>
    <row r="34" spans="1:58" ht="15" customHeight="1" x14ac:dyDescent="0.2">
      <c r="A34" s="47" t="s">
        <v>246</v>
      </c>
      <c r="B34" s="48" t="s">
        <v>304</v>
      </c>
      <c r="C34" s="141">
        <v>94</v>
      </c>
      <c r="D34" s="134"/>
      <c r="E34" s="42">
        <f t="shared" si="0"/>
        <v>1.2890839275918815E-3</v>
      </c>
      <c r="F34" s="43">
        <f t="shared" si="27"/>
        <v>0</v>
      </c>
      <c r="G34" s="43">
        <f t="shared" si="1"/>
        <v>94</v>
      </c>
      <c r="H34" s="43" t="str">
        <f>IF(C34&lt;&gt;"", IF(RANK(G34, G$5:G$62)+COUNTIF(G$34:G34, G34) -1&lt;=(H$65-F$63), RANK(G34, G$5:G$62)+COUNTIF(G$34:G34, G34) -1, ""), "")</f>
        <v/>
      </c>
      <c r="I34" s="138" t="str">
        <f t="shared" si="2"/>
        <v/>
      </c>
      <c r="J34" s="143">
        <v>66</v>
      </c>
      <c r="K34" s="134"/>
      <c r="L34" s="42">
        <f t="shared" si="3"/>
        <v>7.458638459452129E-4</v>
      </c>
      <c r="M34" s="43">
        <f t="shared" si="28"/>
        <v>0</v>
      </c>
      <c r="N34" s="43">
        <f t="shared" si="4"/>
        <v>66</v>
      </c>
      <c r="O34" s="43" t="str">
        <f>IF(J34&lt;&gt;"", IF(RANK(N34, N$5:N$62)+COUNTIF(N$34:N34, N34) -1&lt;=(O$65-M$63), RANK(N34, N$5:N$62)+COUNTIF(N$34:N34, N34) -1, ""), "")</f>
        <v/>
      </c>
      <c r="P34" s="138" t="str">
        <f t="shared" si="5"/>
        <v/>
      </c>
      <c r="Q34" s="143">
        <v>67</v>
      </c>
      <c r="R34" s="134"/>
      <c r="S34" s="42">
        <f t="shared" si="6"/>
        <v>8.727140103162611E-4</v>
      </c>
      <c r="T34" s="43">
        <f t="shared" si="29"/>
        <v>0</v>
      </c>
      <c r="U34" s="43">
        <f t="shared" si="7"/>
        <v>67</v>
      </c>
      <c r="V34" s="43" t="str">
        <f>IF(Q34&lt;&gt;"", IF(RANK(U34, U$5:U$62)+COUNTIF(U$34:U34, U34) -1&lt;=(V$65-T$63), RANK(U34, U$5:U$62)+COUNTIF(U$34:U34, U34) -1, ""), "")</f>
        <v/>
      </c>
      <c r="W34" s="138" t="str">
        <f t="shared" si="8"/>
        <v/>
      </c>
      <c r="X34" s="143">
        <v>41</v>
      </c>
      <c r="Y34" s="134"/>
      <c r="Z34" s="42">
        <f t="shared" si="9"/>
        <v>6.0268414940687059E-4</v>
      </c>
      <c r="AA34" s="43">
        <f t="shared" si="30"/>
        <v>0</v>
      </c>
      <c r="AB34" s="43">
        <f t="shared" si="10"/>
        <v>41</v>
      </c>
      <c r="AC34" s="43" t="str">
        <f>IF(X34&lt;&gt;"", IF(RANK(AB34, AB$5:AB$62)+COUNTIF(AB$34:AB34, AB34) -1&lt;=(AC$65-AA$63), RANK(AB34, AB$5:AB$62)+COUNTIF(AB$34:AB34, AB34) -1, ""), "")</f>
        <v/>
      </c>
      <c r="AD34" s="138" t="str">
        <f t="shared" si="11"/>
        <v/>
      </c>
      <c r="AE34" s="143">
        <v>20</v>
      </c>
      <c r="AF34" s="134"/>
      <c r="AG34" s="42">
        <f t="shared" si="12"/>
        <v>2.749632236688343E-4</v>
      </c>
      <c r="AH34" s="43">
        <f t="shared" si="31"/>
        <v>0</v>
      </c>
      <c r="AI34" s="43">
        <f t="shared" si="13"/>
        <v>20</v>
      </c>
      <c r="AJ34" s="43" t="str">
        <f>IF(AE34&lt;&gt;"", IF(RANK(AI34, AI$5:AI$62)+COUNTIF(AI$34:AI34, AI34) -1&lt;=(AJ$65-AH$63), RANK(AI34, AI$5:AI$62)+COUNTIF(AI$34:AI34, AI34) -1, ""), "")</f>
        <v/>
      </c>
      <c r="AK34" s="138" t="str">
        <f t="shared" si="14"/>
        <v/>
      </c>
      <c r="AL34" s="149" t="str">
        <f t="shared" si="15"/>
        <v/>
      </c>
      <c r="AM34" s="50">
        <f t="shared" si="16"/>
        <v>288</v>
      </c>
      <c r="AN34" s="51"/>
      <c r="AO34" s="84" t="str">
        <f t="shared" si="17"/>
        <v/>
      </c>
      <c r="AP34" s="86" t="str">
        <f t="shared" si="18"/>
        <v/>
      </c>
      <c r="AQ34" s="86"/>
      <c r="AR34" s="83" t="str">
        <f t="shared" si="19"/>
        <v/>
      </c>
      <c r="AS34" s="86" t="str">
        <f t="shared" si="20"/>
        <v/>
      </c>
      <c r="AT34" s="86" t="str">
        <f t="shared" si="21"/>
        <v/>
      </c>
      <c r="AU34" s="84" t="str">
        <f>IF(AO34&lt;&gt;"", IF(RANK(AT34, AT$5:AT$62)+COUNTIF(AT$34:AT34, AT34) -1&lt;=(B$68-AP$63-AS$63), RANK(AT34, AT$5:AT$62)+COUNTIF(AT$34:AT34, AT34) -1, ""), "")</f>
        <v/>
      </c>
      <c r="AV34" s="93" t="str">
        <f t="shared" si="22"/>
        <v/>
      </c>
      <c r="AW34" s="103" t="str">
        <f t="shared" si="23"/>
        <v/>
      </c>
      <c r="AY34" s="144">
        <f>IF(AM34&lt;&gt; "", AM34/AM63, "")</f>
        <v>1.4671944491143342E-4</v>
      </c>
      <c r="AZ34" s="62" t="str">
        <f t="shared" si="24"/>
        <v/>
      </c>
      <c r="BA34" s="70">
        <f t="shared" si="25"/>
        <v>-1.4671944491143299E-4</v>
      </c>
      <c r="BC34" s="97" t="str">
        <f t="shared" si="26"/>
        <v/>
      </c>
      <c r="BD34" s="62" t="str">
        <f t="shared" si="32"/>
        <v/>
      </c>
      <c r="BE34" s="62" t="str">
        <f t="shared" si="33"/>
        <v/>
      </c>
      <c r="BF34" s="145" t="str">
        <f t="shared" si="34"/>
        <v/>
      </c>
    </row>
    <row r="35" spans="1:58" ht="15" customHeight="1" x14ac:dyDescent="0.2">
      <c r="A35" s="47" t="s">
        <v>247</v>
      </c>
      <c r="B35" s="48" t="s">
        <v>305</v>
      </c>
      <c r="C35" s="49"/>
      <c r="D35" s="134"/>
      <c r="E35" s="42" t="str">
        <f t="shared" si="0"/>
        <v/>
      </c>
      <c r="F35" s="43" t="str">
        <f t="shared" si="27"/>
        <v/>
      </c>
      <c r="G35" s="43" t="str">
        <f t="shared" si="1"/>
        <v/>
      </c>
      <c r="H35" s="43" t="str">
        <f>IF(C35&lt;&gt;"", IF(RANK(G35, G$5:G$62)+COUNTIF(G$35:G35, G35) -1&lt;=(H$65-F$63), RANK(G35, G$5:G$62)+COUNTIF(G$35:G35, G35) -1, ""), "")</f>
        <v/>
      </c>
      <c r="I35" s="138" t="str">
        <f t="shared" si="2"/>
        <v/>
      </c>
      <c r="J35" s="142"/>
      <c r="K35" s="134"/>
      <c r="L35" s="42" t="str">
        <f t="shared" si="3"/>
        <v/>
      </c>
      <c r="M35" s="43" t="str">
        <f t="shared" si="28"/>
        <v/>
      </c>
      <c r="N35" s="43" t="str">
        <f t="shared" si="4"/>
        <v/>
      </c>
      <c r="O35" s="43" t="str">
        <f>IF(J35&lt;&gt;"", IF(RANK(N35, N$5:N$62)+COUNTIF(N$35:N35, N35) -1&lt;=(O$65-M$63), RANK(N35, N$5:N$62)+COUNTIF(N$35:N35, N35) -1, ""), "")</f>
        <v/>
      </c>
      <c r="P35" s="138" t="str">
        <f t="shared" si="5"/>
        <v/>
      </c>
      <c r="Q35" s="142"/>
      <c r="R35" s="134"/>
      <c r="S35" s="42" t="str">
        <f t="shared" si="6"/>
        <v/>
      </c>
      <c r="T35" s="43" t="str">
        <f t="shared" si="29"/>
        <v/>
      </c>
      <c r="U35" s="43" t="str">
        <f t="shared" si="7"/>
        <v/>
      </c>
      <c r="V35" s="43" t="str">
        <f>IF(Q35&lt;&gt;"", IF(RANK(U35, U$5:U$62)+COUNTIF(U$35:U35, U35) -1&lt;=(V$65-T$63), RANK(U35, U$5:U$62)+COUNTIF(U$35:U35, U35) -1, ""), "")</f>
        <v/>
      </c>
      <c r="W35" s="138" t="str">
        <f t="shared" si="8"/>
        <v/>
      </c>
      <c r="X35" s="142"/>
      <c r="Y35" s="134"/>
      <c r="Z35" s="42" t="str">
        <f t="shared" si="9"/>
        <v/>
      </c>
      <c r="AA35" s="43" t="str">
        <f t="shared" si="30"/>
        <v/>
      </c>
      <c r="AB35" s="43" t="str">
        <f t="shared" si="10"/>
        <v/>
      </c>
      <c r="AC35" s="43" t="str">
        <f>IF(X35&lt;&gt;"", IF(RANK(AB35, AB$5:AB$62)+COUNTIF(AB$35:AB35, AB35) -1&lt;=(AC$65-AA$63), RANK(AB35, AB$5:AB$62)+COUNTIF(AB$35:AB35, AB35) -1, ""), "")</f>
        <v/>
      </c>
      <c r="AD35" s="138" t="str">
        <f t="shared" si="11"/>
        <v/>
      </c>
      <c r="AE35" s="142"/>
      <c r="AF35" s="134"/>
      <c r="AG35" s="42" t="str">
        <f t="shared" si="12"/>
        <v/>
      </c>
      <c r="AH35" s="43" t="str">
        <f t="shared" si="31"/>
        <v/>
      </c>
      <c r="AI35" s="43" t="str">
        <f t="shared" si="13"/>
        <v/>
      </c>
      <c r="AJ35" s="43" t="str">
        <f>IF(AE35&lt;&gt;"", IF(RANK(AI35, AI$5:AI$62)+COUNTIF(AI$35:AI35, AI35) -1&lt;=(AJ$65-AH$63), RANK(AI35, AI$5:AI$62)+COUNTIF(AI$35:AI35, AI35) -1, ""), "")</f>
        <v/>
      </c>
      <c r="AK35" s="138" t="str">
        <f t="shared" si="14"/>
        <v/>
      </c>
      <c r="AL35" s="149" t="str">
        <f t="shared" si="15"/>
        <v/>
      </c>
      <c r="AM35" s="50" t="str">
        <f t="shared" si="16"/>
        <v/>
      </c>
      <c r="AN35" s="51"/>
      <c r="AO35" s="84" t="str">
        <f t="shared" si="17"/>
        <v/>
      </c>
      <c r="AP35" s="86" t="str">
        <f t="shared" si="18"/>
        <v/>
      </c>
      <c r="AQ35" s="86"/>
      <c r="AR35" s="83" t="str">
        <f t="shared" si="19"/>
        <v/>
      </c>
      <c r="AS35" s="86" t="str">
        <f t="shared" si="20"/>
        <v/>
      </c>
      <c r="AT35" s="86" t="str">
        <f t="shared" si="21"/>
        <v/>
      </c>
      <c r="AU35" s="84" t="str">
        <f>IF(AO35&lt;&gt;"", IF(RANK(AT35, AT$5:AT$62)+COUNTIF(AT$35:AT35, AT35) -1&lt;=(B$68-AP$63-AS$63), RANK(AT35, AT$5:AT$62)+COUNTIF(AT$35:AT35, AT35) -1, ""), "")</f>
        <v/>
      </c>
      <c r="AV35" s="93" t="str">
        <f t="shared" si="22"/>
        <v/>
      </c>
      <c r="AW35" s="103" t="str">
        <f t="shared" si="23"/>
        <v/>
      </c>
      <c r="AY35" s="144" t="str">
        <f>IF(AM35&lt;&gt; "", AM35/AM63, "")</f>
        <v/>
      </c>
      <c r="AZ35" s="62" t="str">
        <f t="shared" si="24"/>
        <v/>
      </c>
      <c r="BA35" s="70" t="str">
        <f t="shared" si="25"/>
        <v/>
      </c>
      <c r="BC35" s="97" t="str">
        <f t="shared" si="26"/>
        <v/>
      </c>
      <c r="BD35" s="62" t="str">
        <f t="shared" si="32"/>
        <v/>
      </c>
      <c r="BE35" s="62" t="str">
        <f t="shared" si="33"/>
        <v/>
      </c>
      <c r="BF35" s="145" t="str">
        <f t="shared" si="34"/>
        <v/>
      </c>
    </row>
    <row r="36" spans="1:58" ht="15" customHeight="1" x14ac:dyDescent="0.2">
      <c r="A36" s="47" t="s">
        <v>248</v>
      </c>
      <c r="B36" s="48" t="s">
        <v>306</v>
      </c>
      <c r="C36" s="141">
        <v>135</v>
      </c>
      <c r="D36" s="134"/>
      <c r="E36" s="42">
        <f t="shared" si="0"/>
        <v>1.8513439385628085E-3</v>
      </c>
      <c r="F36" s="43">
        <f t="shared" si="27"/>
        <v>0</v>
      </c>
      <c r="G36" s="43">
        <f t="shared" si="1"/>
        <v>135</v>
      </c>
      <c r="H36" s="43" t="str">
        <f>IF(C36&lt;&gt;"", IF(RANK(G36, G$5:G$62)+COUNTIF(G$36:G36, G36) -1&lt;=(H$65-F$63), RANK(G36, G$5:G$62)+COUNTIF(G$36:G36, G36) -1, ""), "")</f>
        <v/>
      </c>
      <c r="I36" s="138" t="str">
        <f t="shared" si="2"/>
        <v/>
      </c>
      <c r="J36" s="143">
        <v>96</v>
      </c>
      <c r="K36" s="134"/>
      <c r="L36" s="42">
        <f t="shared" si="3"/>
        <v>1.0848928668294006E-3</v>
      </c>
      <c r="M36" s="43">
        <f t="shared" si="28"/>
        <v>0</v>
      </c>
      <c r="N36" s="43">
        <f t="shared" si="4"/>
        <v>96</v>
      </c>
      <c r="O36" s="43" t="str">
        <f>IF(J36&lt;&gt;"", IF(RANK(N36, N$5:N$62)+COUNTIF(N$36:N36, N36) -1&lt;=(O$65-M$63), RANK(N36, N$5:N$62)+COUNTIF(N$36:N36, N36) -1, ""), "")</f>
        <v/>
      </c>
      <c r="P36" s="138" t="str">
        <f t="shared" si="5"/>
        <v/>
      </c>
      <c r="Q36" s="143">
        <v>46</v>
      </c>
      <c r="R36" s="134"/>
      <c r="S36" s="42">
        <f t="shared" si="6"/>
        <v>5.9917678320220913E-4</v>
      </c>
      <c r="T36" s="43">
        <f t="shared" si="29"/>
        <v>0</v>
      </c>
      <c r="U36" s="43">
        <f t="shared" si="7"/>
        <v>46</v>
      </c>
      <c r="V36" s="43" t="str">
        <f>IF(Q36&lt;&gt;"", IF(RANK(U36, U$5:U$62)+COUNTIF(U$36:U36, U36) -1&lt;=(V$65-T$63), RANK(U36, U$5:U$62)+COUNTIF(U$36:U36, U36) -1, ""), "")</f>
        <v/>
      </c>
      <c r="W36" s="138" t="str">
        <f t="shared" si="8"/>
        <v/>
      </c>
      <c r="X36" s="143">
        <v>112</v>
      </c>
      <c r="Y36" s="134"/>
      <c r="Z36" s="42">
        <f t="shared" si="9"/>
        <v>1.6463567008187685E-3</v>
      </c>
      <c r="AA36" s="43">
        <f t="shared" si="30"/>
        <v>0</v>
      </c>
      <c r="AB36" s="43">
        <f t="shared" si="10"/>
        <v>112</v>
      </c>
      <c r="AC36" s="43" t="str">
        <f>IF(X36&lt;&gt;"", IF(RANK(AB36, AB$5:AB$62)+COUNTIF(AB$36:AB36, AB36) -1&lt;=(AC$65-AA$63), RANK(AB36, AB$5:AB$62)+COUNTIF(AB$36:AB36, AB36) -1, ""), "")</f>
        <v/>
      </c>
      <c r="AD36" s="138" t="str">
        <f t="shared" si="11"/>
        <v/>
      </c>
      <c r="AE36" s="143">
        <v>51</v>
      </c>
      <c r="AF36" s="134"/>
      <c r="AG36" s="42">
        <f t="shared" si="12"/>
        <v>7.0115622035552742E-4</v>
      </c>
      <c r="AH36" s="43">
        <f t="shared" si="31"/>
        <v>0</v>
      </c>
      <c r="AI36" s="43">
        <f t="shared" si="13"/>
        <v>51</v>
      </c>
      <c r="AJ36" s="43" t="str">
        <f>IF(AE36&lt;&gt;"", IF(RANK(AI36, AI$5:AI$62)+COUNTIF(AI$36:AI36, AI36) -1&lt;=(AJ$65-AH$63), RANK(AI36, AI$5:AI$62)+COUNTIF(AI$36:AI36, AI36) -1, ""), "")</f>
        <v/>
      </c>
      <c r="AK36" s="138" t="str">
        <f t="shared" si="14"/>
        <v/>
      </c>
      <c r="AL36" s="149" t="str">
        <f t="shared" si="15"/>
        <v/>
      </c>
      <c r="AM36" s="50">
        <f t="shared" si="16"/>
        <v>440</v>
      </c>
      <c r="AN36" s="51"/>
      <c r="AO36" s="84" t="str">
        <f t="shared" si="17"/>
        <v/>
      </c>
      <c r="AP36" s="86" t="str">
        <f t="shared" si="18"/>
        <v/>
      </c>
      <c r="AQ36" s="86"/>
      <c r="AR36" s="83" t="str">
        <f t="shared" si="19"/>
        <v/>
      </c>
      <c r="AS36" s="86" t="str">
        <f t="shared" si="20"/>
        <v/>
      </c>
      <c r="AT36" s="86" t="str">
        <f t="shared" si="21"/>
        <v/>
      </c>
      <c r="AU36" s="84" t="str">
        <f>IF(AO36&lt;&gt;"", IF(RANK(AT36, AT$5:AT$62)+COUNTIF(AT$36:AT36, AT36) -1&lt;=(B$68-AP$63-AS$63), RANK(AT36, AT$5:AT$62)+COUNTIF(AT$36:AT36, AT36) -1, ""), "")</f>
        <v/>
      </c>
      <c r="AV36" s="93" t="str">
        <f t="shared" si="22"/>
        <v/>
      </c>
      <c r="AW36" s="103" t="str">
        <f t="shared" si="23"/>
        <v/>
      </c>
      <c r="AY36" s="144">
        <f>IF(AM36&lt;&gt; "", AM36/AM63, "")</f>
        <v>2.2415470750357884E-4</v>
      </c>
      <c r="AZ36" s="62" t="str">
        <f t="shared" si="24"/>
        <v/>
      </c>
      <c r="BA36" s="70">
        <f t="shared" si="25"/>
        <v>-2.2415470750357901E-4</v>
      </c>
      <c r="BC36" s="97" t="str">
        <f t="shared" si="26"/>
        <v/>
      </c>
      <c r="BD36" s="62" t="str">
        <f t="shared" si="32"/>
        <v/>
      </c>
      <c r="BE36" s="62" t="str">
        <f t="shared" si="33"/>
        <v/>
      </c>
      <c r="BF36" s="145" t="str">
        <f t="shared" si="34"/>
        <v/>
      </c>
    </row>
    <row r="37" spans="1:58" ht="15" customHeight="1" x14ac:dyDescent="0.2">
      <c r="A37" s="47" t="s">
        <v>249</v>
      </c>
      <c r="B37" s="48" t="s">
        <v>307</v>
      </c>
      <c r="C37" s="141">
        <v>6355</v>
      </c>
      <c r="D37" s="134"/>
      <c r="E37" s="42">
        <f t="shared" ref="E37:E62" si="35">IF(C37&lt;&gt;"", C37/D$63, "")</f>
        <v>8.715030170049369E-2</v>
      </c>
      <c r="F37" s="43">
        <f t="shared" si="27"/>
        <v>0</v>
      </c>
      <c r="G37" s="43">
        <f t="shared" ref="G37:G62" si="36">IF(C37&lt;&gt;"", C37-F37*D$63, "")</f>
        <v>6355</v>
      </c>
      <c r="H37" s="43" t="str">
        <f>IF(C37&lt;&gt;"", IF(RANK(G37, G$5:G$62)+COUNTIF(G$37:G37, G37) -1&lt;=(H$65-F$63), RANK(G37, G$5:G$62)+COUNTIF(G$37:G37, G37) -1, ""), "")</f>
        <v/>
      </c>
      <c r="I37" s="138" t="str">
        <f t="shared" ref="I37:I62" si="37">IF(IF(H37&lt;&gt;"", _xlfn.NUMBERVALUE(F37)+1, _xlfn.NUMBERVALUE(F37))&lt;&gt;0, IF(H37&lt;&gt;"", _xlfn.NUMBERVALUE(F37)+1, _xlfn.NUMBERVALUE(F37)), "")</f>
        <v/>
      </c>
      <c r="J37" s="143">
        <v>3542</v>
      </c>
      <c r="K37" s="134"/>
      <c r="L37" s="42">
        <f t="shared" ref="L37:L62" si="38">IF(J37&lt;&gt;"", J37/K$63, "")</f>
        <v>4.0028026399059759E-2</v>
      </c>
      <c r="M37" s="43">
        <f t="shared" si="28"/>
        <v>0</v>
      </c>
      <c r="N37" s="43">
        <f t="shared" ref="N37:N62" si="39">IF(J37&lt;&gt;"", J37-M37*K$63, "")</f>
        <v>3542</v>
      </c>
      <c r="O37" s="43" t="str">
        <f>IF(J37&lt;&gt;"", IF(RANK(N37, N$5:N$62)+COUNTIF(N$37:N37, N37) -1&lt;=(O$65-M$63), RANK(N37, N$5:N$62)+COUNTIF(N$37:N37, N37) -1, ""), "")</f>
        <v/>
      </c>
      <c r="P37" s="138" t="str">
        <f t="shared" ref="P37:P62" si="40">IF(IF(O37&lt;&gt;"", _xlfn.NUMBERVALUE(M37)+1, _xlfn.NUMBERVALUE(M37))&lt;&gt;0, IF(O37&lt;&gt;"", _xlfn.NUMBERVALUE(M37)+1, _xlfn.NUMBERVALUE(M37)), "")</f>
        <v/>
      </c>
      <c r="Q37" s="143">
        <v>2504</v>
      </c>
      <c r="R37" s="134"/>
      <c r="S37" s="42">
        <f t="shared" ref="S37:S62" si="41">IF(Q37&lt;&gt;"", Q37/R$63, "")</f>
        <v>3.2616057937789822E-2</v>
      </c>
      <c r="T37" s="43">
        <f t="shared" si="29"/>
        <v>0</v>
      </c>
      <c r="U37" s="43">
        <f t="shared" ref="U37:U62" si="42">IF(Q37&lt;&gt;"", Q37-T37*R$63, "")</f>
        <v>2504</v>
      </c>
      <c r="V37" s="43" t="str">
        <f>IF(Q37&lt;&gt;"", IF(RANK(U37, U$5:U$62)+COUNTIF(U$37:U37, U37) -1&lt;=(V$65-T$63), RANK(U37, U$5:U$62)+COUNTIF(U$37:U37, U37) -1, ""), "")</f>
        <v/>
      </c>
      <c r="W37" s="138" t="str">
        <f t="shared" ref="W37:W62" si="43">IF(IF(V37&lt;&gt;"", _xlfn.NUMBERVALUE(T37)+1, _xlfn.NUMBERVALUE(T37))&lt;&gt;0, IF(V37&lt;&gt;"", _xlfn.NUMBERVALUE(T37)+1, _xlfn.NUMBERVALUE(T37)), "")</f>
        <v/>
      </c>
      <c r="X37" s="143">
        <v>7798</v>
      </c>
      <c r="Y37" s="134"/>
      <c r="Z37" s="42">
        <f t="shared" ref="Z37:Z62" si="44">IF(X37&lt;&gt;"", X37/Y$63, "")</f>
        <v>0.11462758529450676</v>
      </c>
      <c r="AA37" s="43">
        <f t="shared" si="30"/>
        <v>0</v>
      </c>
      <c r="AB37" s="43">
        <f t="shared" ref="AB37:AB62" si="45">IF(X37&lt;&gt;"", X37-AA37*Y$63, "")</f>
        <v>7798</v>
      </c>
      <c r="AC37" s="43" t="str">
        <f>IF(X37&lt;&gt;"", IF(RANK(AB37, AB$5:AB$62)+COUNTIF(AB$37:AB37, AB37) -1&lt;=(AC$65-AA$63), RANK(AB37, AB$5:AB$62)+COUNTIF(AB$37:AB37, AB37) -1, ""), "")</f>
        <v/>
      </c>
      <c r="AD37" s="138" t="str">
        <f t="shared" ref="AD37:AD62" si="46">IF(IF(AC37&lt;&gt;"", _xlfn.NUMBERVALUE(AA37)+1, _xlfn.NUMBERVALUE(AA37))&lt;&gt;0, IF(AC37&lt;&gt;"", _xlfn.NUMBERVALUE(AA37)+1, _xlfn.NUMBERVALUE(AA37)), "")</f>
        <v/>
      </c>
      <c r="AE37" s="143">
        <v>2254</v>
      </c>
      <c r="AF37" s="134"/>
      <c r="AG37" s="42">
        <f t="shared" ref="AG37:AG62" si="47">IF(AE37&lt;&gt;"", AE37/AF$63, "")</f>
        <v>3.0988355307477625E-2</v>
      </c>
      <c r="AH37" s="43">
        <f t="shared" si="31"/>
        <v>0</v>
      </c>
      <c r="AI37" s="43">
        <f t="shared" ref="AI37:AI62" si="48">IF(AE37&lt;&gt;"", AE37-AH37*AF$63, "")</f>
        <v>2254</v>
      </c>
      <c r="AJ37" s="43" t="str">
        <f>IF(AE37&lt;&gt;"", IF(RANK(AI37, AI$5:AI$62)+COUNTIF(AI$37:AI37, AI37) -1&lt;=(AJ$65-AH$63), RANK(AI37, AI$5:AI$62)+COUNTIF(AI$37:AI37, AI37) -1, ""), "")</f>
        <v/>
      </c>
      <c r="AK37" s="138" t="str">
        <f t="shared" ref="AK37:AK62" si="49">IF(IF(AJ37&lt;&gt;"", _xlfn.NUMBERVALUE(AH37)+1, _xlfn.NUMBERVALUE(AH37))&lt;&gt;0, IF(AJ37&lt;&gt;"", _xlfn.NUMBERVALUE(AH37)+1, _xlfn.NUMBERVALUE(AH37)), "")</f>
        <v/>
      </c>
      <c r="AL37" s="149" t="str">
        <f t="shared" ref="AL37:AL62" si="50">IF(_xlfn.NUMBERVALUE(I37)+_xlfn.NUMBERVALUE(P37)+_xlfn.NUMBERVALUE(W37)+_xlfn.NUMBERVALUE(AD37)+_xlfn.NUMBERVALUE(AK37)&lt;&gt;0, _xlfn.NUMBERVALUE(I37)+_xlfn.NUMBERVALUE(P37)+_xlfn.NUMBERVALUE(W37)+_xlfn.NUMBERVALUE(AD37)+_xlfn.NUMBERVALUE(AK37), "")</f>
        <v/>
      </c>
      <c r="AM37" s="50">
        <f t="shared" ref="AM37:AM62" si="51">IF(_xlfn.NUMBERVALUE(C37)+_xlfn.NUMBERVALUE(J37)+_xlfn.NUMBERVALUE(Q37)+_xlfn.NUMBERVALUE(X37)+_xlfn.NUMBERVALUE(AE37)&lt;&gt;0, _xlfn.NUMBERVALUE(C37)+_xlfn.NUMBERVALUE(J37)+_xlfn.NUMBERVALUE(Q37)+_xlfn.NUMBERVALUE(X37)+_xlfn.NUMBERVALUE(AE37), "")</f>
        <v>22453</v>
      </c>
      <c r="AN37" s="51"/>
      <c r="AO37" s="84" t="str">
        <f t="shared" ref="AO37:AO62" si="52">IF(AM37&gt;=AN$63, AM37, "")</f>
        <v/>
      </c>
      <c r="AP37" s="86" t="str">
        <f t="shared" ref="AP37:AP62" si="53">IF(AND(AL37&lt;&gt; "", AO37= ""),AL37, "")</f>
        <v/>
      </c>
      <c r="AQ37" s="86"/>
      <c r="AR37" s="83" t="str">
        <f t="shared" ref="AR37:AR62" si="54">IF(AO37&lt;&gt;"", AO37/AQ$63, "")</f>
        <v/>
      </c>
      <c r="AS37" s="86" t="str">
        <f t="shared" ref="AS37:AS62" si="55">IF(AR37&lt;&gt;"", _xlfn.FLOOR.MATH(AR37), "")</f>
        <v/>
      </c>
      <c r="AT37" s="86" t="str">
        <f t="shared" ref="AT37:AT62" si="56">IF(AO37&lt;&gt;"", AO37-AS37*AQ$63, "")</f>
        <v/>
      </c>
      <c r="AU37" s="84" t="str">
        <f>IF(AO37&lt;&gt;"", IF(RANK(AT37, AT$5:AT$62)+COUNTIF(AT$37:AT37, AT37) -1&lt;=(B$68-AP$63-AS$63), RANK(AT37, AT$5:AT$62)+COUNTIF(AT$37:AT37, AT37) -1, ""), "")</f>
        <v/>
      </c>
      <c r="AV37" s="93" t="str">
        <f t="shared" ref="AV37:AV62" si="57">IF(_xlfn.NUMBERVALUE(IF(AU37&lt;&gt; "", AS37+1, AS37)) + _xlfn.NUMBERVALUE(AP37)&lt;&gt;0, _xlfn.NUMBERVALUE(IF(AU37&lt;&gt; "", AS37+1, AS37)) + _xlfn.NUMBERVALUE(AP37), "")</f>
        <v/>
      </c>
      <c r="AW37" s="103" t="str">
        <f t="shared" ref="AW37:AW62" si="58">IF(_xlfn.NUMBERVALUE(AV37)-_xlfn.NUMBERVALUE(AL37)&lt;&gt;0, _xlfn.NUMBERVALUE(AV37)-_xlfn.NUMBERVALUE(AL37), "")</f>
        <v/>
      </c>
      <c r="AY37" s="144">
        <f>IF(AM37&lt;&gt; "", AM37/AM63, "")</f>
        <v>1.1438512835404218E-2</v>
      </c>
      <c r="AZ37" s="62" t="str">
        <f t="shared" ref="AZ37:AZ62" si="59">IF(AV37&lt;&gt; "", AV37/AV$63, "")</f>
        <v/>
      </c>
      <c r="BA37" s="70">
        <f t="shared" ref="BA37:BA62" si="60">IF(_xlfn.NUMBERVALUE(AZ37)-_xlfn.NUMBERVALUE(AY37)&lt;&gt; 0, _xlfn.NUMBERVALUE(AZ37)-_xlfn.NUMBERVALUE(AY37), "")</f>
        <v>-1.14385128354042E-2</v>
      </c>
      <c r="BC37" s="97" t="str">
        <f t="shared" ref="BC37:BC62" si="61">IF(_xlfn.NUMBERVALUE(AV37)&lt;&gt;0,AM37, "")</f>
        <v/>
      </c>
      <c r="BD37" s="62" t="str">
        <f t="shared" si="32"/>
        <v/>
      </c>
      <c r="BE37" s="62" t="str">
        <f t="shared" si="33"/>
        <v/>
      </c>
      <c r="BF37" s="145" t="str">
        <f t="shared" si="34"/>
        <v/>
      </c>
    </row>
    <row r="38" spans="1:58" ht="15" customHeight="1" x14ac:dyDescent="0.2">
      <c r="A38" s="47" t="s">
        <v>250</v>
      </c>
      <c r="B38" s="48" t="s">
        <v>308</v>
      </c>
      <c r="C38" s="141">
        <v>388</v>
      </c>
      <c r="D38" s="134"/>
      <c r="E38" s="42">
        <f t="shared" si="35"/>
        <v>5.3208996160175534E-3</v>
      </c>
      <c r="F38" s="43">
        <f t="shared" si="27"/>
        <v>0</v>
      </c>
      <c r="G38" s="43">
        <f t="shared" si="36"/>
        <v>388</v>
      </c>
      <c r="H38" s="43" t="str">
        <f>IF(C38&lt;&gt;"", IF(RANK(G38, G$5:G$62)+COUNTIF(G$38:G38, G38) -1&lt;=(H$65-F$63), RANK(G38, G$5:G$62)+COUNTIF(G$38:G38, G38) -1, ""), "")</f>
        <v/>
      </c>
      <c r="I38" s="138" t="str">
        <f t="shared" si="37"/>
        <v/>
      </c>
      <c r="J38" s="143">
        <v>166</v>
      </c>
      <c r="K38" s="134"/>
      <c r="L38" s="42">
        <f t="shared" si="38"/>
        <v>1.8759605822258386E-3</v>
      </c>
      <c r="M38" s="43">
        <f t="shared" si="28"/>
        <v>0</v>
      </c>
      <c r="N38" s="43">
        <f t="shared" si="39"/>
        <v>166</v>
      </c>
      <c r="O38" s="43" t="str">
        <f>IF(J38&lt;&gt;"", IF(RANK(N38, N$5:N$62)+COUNTIF(N$38:N38, N38) -1&lt;=(O$65-M$63), RANK(N38, N$5:N$62)+COUNTIF(N$38:N38, N38) -1, ""), "")</f>
        <v/>
      </c>
      <c r="P38" s="138" t="str">
        <f t="shared" si="40"/>
        <v/>
      </c>
      <c r="Q38" s="143">
        <v>745</v>
      </c>
      <c r="R38" s="134"/>
      <c r="S38" s="42">
        <f t="shared" si="41"/>
        <v>9.7040587714270835E-3</v>
      </c>
      <c r="T38" s="43">
        <f t="shared" si="29"/>
        <v>0</v>
      </c>
      <c r="U38" s="43">
        <f t="shared" si="42"/>
        <v>745</v>
      </c>
      <c r="V38" s="43" t="str">
        <f>IF(Q38&lt;&gt;"", IF(RANK(U38, U$5:U$62)+COUNTIF(U$38:U38, U38) -1&lt;=(V$65-T$63), RANK(U38, U$5:U$62)+COUNTIF(U$38:U38, U38) -1, ""), "")</f>
        <v/>
      </c>
      <c r="W38" s="138" t="str">
        <f t="shared" si="43"/>
        <v/>
      </c>
      <c r="X38" s="143">
        <v>152</v>
      </c>
      <c r="Y38" s="134"/>
      <c r="Z38" s="42">
        <f t="shared" si="44"/>
        <v>2.2343412368254715E-3</v>
      </c>
      <c r="AA38" s="43">
        <f t="shared" si="30"/>
        <v>0</v>
      </c>
      <c r="AB38" s="43">
        <f t="shared" si="45"/>
        <v>152</v>
      </c>
      <c r="AC38" s="43" t="str">
        <f>IF(X38&lt;&gt;"", IF(RANK(AB38, AB$5:AB$62)+COUNTIF(AB$38:AB38, AB38) -1&lt;=(AC$65-AA$63), RANK(AB38, AB$5:AB$62)+COUNTIF(AB$38:AB38, AB38) -1, ""), "")</f>
        <v/>
      </c>
      <c r="AD38" s="138" t="str">
        <f t="shared" si="46"/>
        <v/>
      </c>
      <c r="AE38" s="143">
        <v>111</v>
      </c>
      <c r="AF38" s="134"/>
      <c r="AG38" s="42">
        <f t="shared" si="47"/>
        <v>1.5260458913620304E-3</v>
      </c>
      <c r="AH38" s="43">
        <f t="shared" si="31"/>
        <v>0</v>
      </c>
      <c r="AI38" s="43">
        <f t="shared" si="48"/>
        <v>111</v>
      </c>
      <c r="AJ38" s="43" t="str">
        <f>IF(AE38&lt;&gt;"", IF(RANK(AI38, AI$5:AI$62)+COUNTIF(AI$38:AI38, AI38) -1&lt;=(AJ$65-AH$63), RANK(AI38, AI$5:AI$62)+COUNTIF(AI$38:AI38, AI38) -1, ""), "")</f>
        <v/>
      </c>
      <c r="AK38" s="138" t="str">
        <f t="shared" si="49"/>
        <v/>
      </c>
      <c r="AL38" s="149" t="str">
        <f t="shared" si="50"/>
        <v/>
      </c>
      <c r="AM38" s="50">
        <f t="shared" si="51"/>
        <v>1562</v>
      </c>
      <c r="AN38" s="51"/>
      <c r="AO38" s="84" t="str">
        <f t="shared" si="52"/>
        <v/>
      </c>
      <c r="AP38" s="86" t="str">
        <f t="shared" si="53"/>
        <v/>
      </c>
      <c r="AQ38" s="86"/>
      <c r="AR38" s="83" t="str">
        <f t="shared" si="54"/>
        <v/>
      </c>
      <c r="AS38" s="86" t="str">
        <f t="shared" si="55"/>
        <v/>
      </c>
      <c r="AT38" s="86" t="str">
        <f t="shared" si="56"/>
        <v/>
      </c>
      <c r="AU38" s="84" t="str">
        <f>IF(AO38&lt;&gt;"", IF(RANK(AT38, AT$5:AT$62)+COUNTIF(AT$38:AT38, AT38) -1&lt;=(B$68-AP$63-AS$63), RANK(AT38, AT$5:AT$62)+COUNTIF(AT$38:AT38, AT38) -1, ""), "")</f>
        <v/>
      </c>
      <c r="AV38" s="93" t="str">
        <f t="shared" si="57"/>
        <v/>
      </c>
      <c r="AW38" s="103" t="str">
        <f t="shared" si="58"/>
        <v/>
      </c>
      <c r="AY38" s="144">
        <f>IF(AM38&lt;&gt; "", AM38/AM63, "")</f>
        <v>7.9574921163770487E-4</v>
      </c>
      <c r="AZ38" s="62" t="str">
        <f t="shared" si="59"/>
        <v/>
      </c>
      <c r="BA38" s="70">
        <f t="shared" si="60"/>
        <v>-7.9574921163770497E-4</v>
      </c>
      <c r="BC38" s="97" t="str">
        <f t="shared" si="61"/>
        <v/>
      </c>
      <c r="BD38" s="62" t="str">
        <f t="shared" si="32"/>
        <v/>
      </c>
      <c r="BE38" s="62" t="str">
        <f t="shared" si="33"/>
        <v/>
      </c>
      <c r="BF38" s="145" t="str">
        <f t="shared" si="34"/>
        <v/>
      </c>
    </row>
    <row r="39" spans="1:58" ht="15" customHeight="1" x14ac:dyDescent="0.2">
      <c r="A39" s="160" t="s">
        <v>251</v>
      </c>
      <c r="B39" s="161" t="s">
        <v>309</v>
      </c>
      <c r="C39" s="162">
        <v>24134</v>
      </c>
      <c r="D39" s="163"/>
      <c r="E39" s="164">
        <f t="shared" si="35"/>
        <v>0.3309654415798135</v>
      </c>
      <c r="F39" s="165">
        <f t="shared" si="27"/>
        <v>0</v>
      </c>
      <c r="G39" s="165">
        <f t="shared" si="36"/>
        <v>24134</v>
      </c>
      <c r="H39" s="165" t="str">
        <f>IF(C39&lt;&gt;"", IF(RANK(G39, G$5:G$62)+COUNTIF(G$39:G39, G39) -1&lt;=(H$65-F$63), RANK(G39, G$5:G$62)+COUNTIF(G$39:G39, G39) -1, ""), "")</f>
        <v/>
      </c>
      <c r="I39" s="166" t="str">
        <f t="shared" si="37"/>
        <v/>
      </c>
      <c r="J39" s="167">
        <v>8622</v>
      </c>
      <c r="K39" s="163"/>
      <c r="L39" s="164">
        <f t="shared" si="38"/>
        <v>9.7436940602115538E-2</v>
      </c>
      <c r="M39" s="165">
        <f t="shared" si="28"/>
        <v>0</v>
      </c>
      <c r="N39" s="165">
        <f t="shared" si="39"/>
        <v>8622</v>
      </c>
      <c r="O39" s="165" t="str">
        <f>IF(J39&lt;&gt;"", IF(RANK(N39, N$5:N$62)+COUNTIF(N$39:N39, N39) -1&lt;=(O$65-M$63), RANK(N39, N$5:N$62)+COUNTIF(N$39:N39, N39) -1, ""), "")</f>
        <v/>
      </c>
      <c r="P39" s="166" t="str">
        <f t="shared" si="40"/>
        <v/>
      </c>
      <c r="Q39" s="167">
        <v>12011</v>
      </c>
      <c r="R39" s="163"/>
      <c r="S39" s="164">
        <f t="shared" si="41"/>
        <v>0.15645026832699421</v>
      </c>
      <c r="T39" s="165">
        <f t="shared" si="29"/>
        <v>0</v>
      </c>
      <c r="U39" s="165">
        <f t="shared" si="42"/>
        <v>12011</v>
      </c>
      <c r="V39" s="165" t="str">
        <f>IF(Q39&lt;&gt;"", IF(RANK(U39, U$5:U$62)+COUNTIF(U$39:U39, U39) -1&lt;=(V$65-T$63), RANK(U39, U$5:U$62)+COUNTIF(U$39:U39, U39) -1, ""), "")</f>
        <v/>
      </c>
      <c r="W39" s="166" t="str">
        <f t="shared" si="43"/>
        <v/>
      </c>
      <c r="X39" s="167">
        <v>1813</v>
      </c>
      <c r="Y39" s="163"/>
      <c r="Z39" s="164">
        <f t="shared" si="44"/>
        <v>2.6650399094503816E-2</v>
      </c>
      <c r="AA39" s="165">
        <f t="shared" si="30"/>
        <v>0</v>
      </c>
      <c r="AB39" s="165">
        <f t="shared" si="45"/>
        <v>1813</v>
      </c>
      <c r="AC39" s="165" t="str">
        <f>IF(X39&lt;&gt;"", IF(RANK(AB39, AB$5:AB$62)+COUNTIF(AB$39:AB39, AB39) -1&lt;=(AC$65-AA$63), RANK(AB39, AB$5:AB$62)+COUNTIF(AB$39:AB39, AB39) -1, ""), "")</f>
        <v/>
      </c>
      <c r="AD39" s="166" t="str">
        <f t="shared" si="46"/>
        <v/>
      </c>
      <c r="AE39" s="167">
        <v>608</v>
      </c>
      <c r="AF39" s="163"/>
      <c r="AG39" s="164">
        <f t="shared" si="47"/>
        <v>8.3588819995325629E-3</v>
      </c>
      <c r="AH39" s="165">
        <f t="shared" si="31"/>
        <v>0</v>
      </c>
      <c r="AI39" s="165">
        <f t="shared" si="48"/>
        <v>608</v>
      </c>
      <c r="AJ39" s="165" t="str">
        <f>IF(AE39&lt;&gt;"", IF(RANK(AI39, AI$5:AI$62)+COUNTIF(AI$39:AI39, AI39) -1&lt;=(AJ$65-AH$63), RANK(AI39, AI$5:AI$62)+COUNTIF(AI$39:AI39, AI39) -1, ""), "")</f>
        <v/>
      </c>
      <c r="AK39" s="166" t="str">
        <f t="shared" si="49"/>
        <v/>
      </c>
      <c r="AL39" s="168" t="str">
        <f t="shared" si="50"/>
        <v/>
      </c>
      <c r="AM39" s="169">
        <f t="shared" si="51"/>
        <v>47188</v>
      </c>
      <c r="AN39" s="170"/>
      <c r="AO39" s="171">
        <f t="shared" si="52"/>
        <v>47188</v>
      </c>
      <c r="AP39" s="172" t="str">
        <f t="shared" si="53"/>
        <v/>
      </c>
      <c r="AQ39" s="172"/>
      <c r="AR39" s="173">
        <f t="shared" si="54"/>
        <v>1.1636417439337148</v>
      </c>
      <c r="AS39" s="172">
        <f t="shared" si="55"/>
        <v>1</v>
      </c>
      <c r="AT39" s="172">
        <f t="shared" si="56"/>
        <v>6636</v>
      </c>
      <c r="AU39" s="171" t="str">
        <f>IF(AO39&lt;&gt;"", IF(RANK(AT39, AT$5:AT$62)+COUNTIF(AT$39:AT39, AT39) -1&lt;=(B$68-AP$63-AS$63), RANK(AT39, AT$5:AT$62)+COUNTIF(AT$39:AT39, AT39) -1, ""), "")</f>
        <v/>
      </c>
      <c r="AV39" s="171">
        <f t="shared" si="57"/>
        <v>1</v>
      </c>
      <c r="AW39" s="174">
        <f t="shared" si="58"/>
        <v>1</v>
      </c>
      <c r="AY39" s="175">
        <f>IF(AM39&lt;&gt; "", AM39/AM63, "")</f>
        <v>2.4039573494724721E-2</v>
      </c>
      <c r="AZ39" s="176">
        <f t="shared" si="59"/>
        <v>2.3809523809523808E-2</v>
      </c>
      <c r="BA39" s="177">
        <f t="shared" si="60"/>
        <v>-2.3004968520089902E-4</v>
      </c>
      <c r="BC39" s="178">
        <f t="shared" si="61"/>
        <v>47188</v>
      </c>
      <c r="BD39" s="176">
        <f t="shared" si="32"/>
        <v>2.7061575579204772E-2</v>
      </c>
      <c r="BE39" s="176">
        <f t="shared" si="33"/>
        <v>2.3809523809523808E-2</v>
      </c>
      <c r="BF39" s="179">
        <f t="shared" si="34"/>
        <v>-3.2520517696809637E-3</v>
      </c>
    </row>
    <row r="40" spans="1:58" ht="15" customHeight="1" x14ac:dyDescent="0.2">
      <c r="A40" s="47" t="s">
        <v>252</v>
      </c>
      <c r="B40" s="48" t="s">
        <v>310</v>
      </c>
      <c r="C40" s="49"/>
      <c r="D40" s="134"/>
      <c r="E40" s="42" t="str">
        <f t="shared" si="35"/>
        <v/>
      </c>
      <c r="F40" s="43" t="str">
        <f t="shared" si="27"/>
        <v/>
      </c>
      <c r="G40" s="43" t="str">
        <f t="shared" si="36"/>
        <v/>
      </c>
      <c r="H40" s="43" t="str">
        <f>IF(C40&lt;&gt;"", IF(RANK(G40, G$5:G$62)+COUNTIF(G$40:G40, G40) -1&lt;=(H$65-F$63), RANK(G40, G$5:G$62)+COUNTIF(G$40:G40, G40) -1, ""), "")</f>
        <v/>
      </c>
      <c r="I40" s="138" t="str">
        <f t="shared" si="37"/>
        <v/>
      </c>
      <c r="J40" s="142"/>
      <c r="K40" s="134"/>
      <c r="L40" s="42" t="str">
        <f t="shared" si="38"/>
        <v/>
      </c>
      <c r="M40" s="43" t="str">
        <f t="shared" si="28"/>
        <v/>
      </c>
      <c r="N40" s="43" t="str">
        <f t="shared" si="39"/>
        <v/>
      </c>
      <c r="O40" s="43" t="str">
        <f>IF(J40&lt;&gt;"", IF(RANK(N40, N$5:N$62)+COUNTIF(N$40:N40, N40) -1&lt;=(O$65-M$63), RANK(N40, N$5:N$62)+COUNTIF(N$40:N40, N40) -1, ""), "")</f>
        <v/>
      </c>
      <c r="P40" s="138" t="str">
        <f t="shared" si="40"/>
        <v/>
      </c>
      <c r="Q40" s="142"/>
      <c r="R40" s="134"/>
      <c r="S40" s="42" t="str">
        <f t="shared" si="41"/>
        <v/>
      </c>
      <c r="T40" s="43" t="str">
        <f t="shared" si="29"/>
        <v/>
      </c>
      <c r="U40" s="43" t="str">
        <f t="shared" si="42"/>
        <v/>
      </c>
      <c r="V40" s="43" t="str">
        <f>IF(Q40&lt;&gt;"", IF(RANK(U40, U$5:U$62)+COUNTIF(U$40:U40, U40) -1&lt;=(V$65-T$63), RANK(U40, U$5:U$62)+COUNTIF(U$40:U40, U40) -1, ""), "")</f>
        <v/>
      </c>
      <c r="W40" s="138" t="str">
        <f t="shared" si="43"/>
        <v/>
      </c>
      <c r="X40" s="142"/>
      <c r="Y40" s="134"/>
      <c r="Z40" s="42" t="str">
        <f t="shared" si="44"/>
        <v/>
      </c>
      <c r="AA40" s="43" t="str">
        <f t="shared" si="30"/>
        <v/>
      </c>
      <c r="AB40" s="43" t="str">
        <f t="shared" si="45"/>
        <v/>
      </c>
      <c r="AC40" s="43" t="str">
        <f>IF(X40&lt;&gt;"", IF(RANK(AB40, AB$5:AB$62)+COUNTIF(AB$40:AB40, AB40) -1&lt;=(AC$65-AA$63), RANK(AB40, AB$5:AB$62)+COUNTIF(AB$40:AB40, AB40) -1, ""), "")</f>
        <v/>
      </c>
      <c r="AD40" s="138" t="str">
        <f t="shared" si="46"/>
        <v/>
      </c>
      <c r="AE40" s="142"/>
      <c r="AF40" s="134"/>
      <c r="AG40" s="42" t="str">
        <f t="shared" si="47"/>
        <v/>
      </c>
      <c r="AH40" s="43" t="str">
        <f t="shared" si="31"/>
        <v/>
      </c>
      <c r="AI40" s="43" t="str">
        <f t="shared" si="48"/>
        <v/>
      </c>
      <c r="AJ40" s="43" t="str">
        <f>IF(AE40&lt;&gt;"", IF(RANK(AI40, AI$5:AI$62)+COUNTIF(AI$40:AI40, AI40) -1&lt;=(AJ$65-AH$63), RANK(AI40, AI$5:AI$62)+COUNTIF(AI$40:AI40, AI40) -1, ""), "")</f>
        <v/>
      </c>
      <c r="AK40" s="138" t="str">
        <f t="shared" si="49"/>
        <v/>
      </c>
      <c r="AL40" s="149" t="str">
        <f t="shared" si="50"/>
        <v/>
      </c>
      <c r="AM40" s="50" t="str">
        <f t="shared" si="51"/>
        <v/>
      </c>
      <c r="AN40" s="51"/>
      <c r="AO40" s="84" t="str">
        <f t="shared" si="52"/>
        <v/>
      </c>
      <c r="AP40" s="86" t="str">
        <f t="shared" si="53"/>
        <v/>
      </c>
      <c r="AQ40" s="86"/>
      <c r="AR40" s="83" t="str">
        <f t="shared" si="54"/>
        <v/>
      </c>
      <c r="AS40" s="86" t="str">
        <f t="shared" si="55"/>
        <v/>
      </c>
      <c r="AT40" s="86" t="str">
        <f t="shared" si="56"/>
        <v/>
      </c>
      <c r="AU40" s="84" t="str">
        <f>IF(AO40&lt;&gt;"", IF(RANK(AT40, AT$5:AT$62)+COUNTIF(AT$40:AT40, AT40) -1&lt;=(B$68-AP$63-AS$63), RANK(AT40, AT$5:AT$62)+COUNTIF(AT$40:AT40, AT40) -1, ""), "")</f>
        <v/>
      </c>
      <c r="AV40" s="93" t="str">
        <f t="shared" si="57"/>
        <v/>
      </c>
      <c r="AW40" s="103" t="str">
        <f t="shared" si="58"/>
        <v/>
      </c>
      <c r="AY40" s="144" t="str">
        <f>IF(AM40&lt;&gt; "", AM40/AM63, "")</f>
        <v/>
      </c>
      <c r="AZ40" s="62" t="str">
        <f t="shared" si="59"/>
        <v/>
      </c>
      <c r="BA40" s="70" t="str">
        <f t="shared" si="60"/>
        <v/>
      </c>
      <c r="BC40" s="97" t="str">
        <f t="shared" si="61"/>
        <v/>
      </c>
      <c r="BD40" s="62" t="str">
        <f t="shared" si="32"/>
        <v/>
      </c>
      <c r="BE40" s="62" t="str">
        <f t="shared" si="33"/>
        <v/>
      </c>
      <c r="BF40" s="145" t="str">
        <f t="shared" si="34"/>
        <v/>
      </c>
    </row>
    <row r="41" spans="1:58" ht="15" customHeight="1" x14ac:dyDescent="0.2">
      <c r="A41" s="47" t="s">
        <v>253</v>
      </c>
      <c r="B41" s="48" t="s">
        <v>311</v>
      </c>
      <c r="C41" s="49"/>
      <c r="D41" s="134"/>
      <c r="E41" s="42" t="str">
        <f t="shared" si="35"/>
        <v/>
      </c>
      <c r="F41" s="43" t="str">
        <f t="shared" si="27"/>
        <v/>
      </c>
      <c r="G41" s="43" t="str">
        <f t="shared" si="36"/>
        <v/>
      </c>
      <c r="H41" s="43" t="str">
        <f>IF(C41&lt;&gt;"", IF(RANK(G41, G$5:G$62)+COUNTIF(G$41:G41, G41) -1&lt;=(H$65-F$63), RANK(G41, G$5:G$62)+COUNTIF(G$41:G41, G41) -1, ""), "")</f>
        <v/>
      </c>
      <c r="I41" s="138" t="str">
        <f t="shared" si="37"/>
        <v/>
      </c>
      <c r="J41" s="142"/>
      <c r="K41" s="134"/>
      <c r="L41" s="42" t="str">
        <f t="shared" si="38"/>
        <v/>
      </c>
      <c r="M41" s="43" t="str">
        <f t="shared" si="28"/>
        <v/>
      </c>
      <c r="N41" s="43" t="str">
        <f t="shared" si="39"/>
        <v/>
      </c>
      <c r="O41" s="43" t="str">
        <f>IF(J41&lt;&gt;"", IF(RANK(N41, N$5:N$62)+COUNTIF(N$41:N41, N41) -1&lt;=(O$65-M$63), RANK(N41, N$5:N$62)+COUNTIF(N$41:N41, N41) -1, ""), "")</f>
        <v/>
      </c>
      <c r="P41" s="138" t="str">
        <f t="shared" si="40"/>
        <v/>
      </c>
      <c r="Q41" s="142"/>
      <c r="R41" s="134"/>
      <c r="S41" s="42" t="str">
        <f t="shared" si="41"/>
        <v/>
      </c>
      <c r="T41" s="43" t="str">
        <f t="shared" si="29"/>
        <v/>
      </c>
      <c r="U41" s="43" t="str">
        <f t="shared" si="42"/>
        <v/>
      </c>
      <c r="V41" s="43" t="str">
        <f>IF(Q41&lt;&gt;"", IF(RANK(U41, U$5:U$62)+COUNTIF(U$41:U41, U41) -1&lt;=(V$65-T$63), RANK(U41, U$5:U$62)+COUNTIF(U$41:U41, U41) -1, ""), "")</f>
        <v/>
      </c>
      <c r="W41" s="138" t="str">
        <f t="shared" si="43"/>
        <v/>
      </c>
      <c r="X41" s="142"/>
      <c r="Y41" s="134"/>
      <c r="Z41" s="42" t="str">
        <f t="shared" si="44"/>
        <v/>
      </c>
      <c r="AA41" s="43" t="str">
        <f t="shared" si="30"/>
        <v/>
      </c>
      <c r="AB41" s="43" t="str">
        <f t="shared" si="45"/>
        <v/>
      </c>
      <c r="AC41" s="43" t="str">
        <f>IF(X41&lt;&gt;"", IF(RANK(AB41, AB$5:AB$62)+COUNTIF(AB$41:AB41, AB41) -1&lt;=(AC$65-AA$63), RANK(AB41, AB$5:AB$62)+COUNTIF(AB$41:AB41, AB41) -1, ""), "")</f>
        <v/>
      </c>
      <c r="AD41" s="138" t="str">
        <f t="shared" si="46"/>
        <v/>
      </c>
      <c r="AE41" s="142"/>
      <c r="AF41" s="134"/>
      <c r="AG41" s="42" t="str">
        <f t="shared" si="47"/>
        <v/>
      </c>
      <c r="AH41" s="43" t="str">
        <f t="shared" si="31"/>
        <v/>
      </c>
      <c r="AI41" s="43" t="str">
        <f t="shared" si="48"/>
        <v/>
      </c>
      <c r="AJ41" s="43" t="str">
        <f>IF(AE41&lt;&gt;"", IF(RANK(AI41, AI$5:AI$62)+COUNTIF(AI$41:AI41, AI41) -1&lt;=(AJ$65-AH$63), RANK(AI41, AI$5:AI$62)+COUNTIF(AI$41:AI41, AI41) -1, ""), "")</f>
        <v/>
      </c>
      <c r="AK41" s="138" t="str">
        <f t="shared" si="49"/>
        <v/>
      </c>
      <c r="AL41" s="149" t="str">
        <f t="shared" si="50"/>
        <v/>
      </c>
      <c r="AM41" s="50" t="str">
        <f t="shared" si="51"/>
        <v/>
      </c>
      <c r="AN41" s="51"/>
      <c r="AO41" s="84" t="str">
        <f t="shared" si="52"/>
        <v/>
      </c>
      <c r="AP41" s="86" t="str">
        <f t="shared" si="53"/>
        <v/>
      </c>
      <c r="AQ41" s="86"/>
      <c r="AR41" s="83" t="str">
        <f t="shared" si="54"/>
        <v/>
      </c>
      <c r="AS41" s="86" t="str">
        <f t="shared" si="55"/>
        <v/>
      </c>
      <c r="AT41" s="86" t="str">
        <f t="shared" si="56"/>
        <v/>
      </c>
      <c r="AU41" s="84" t="str">
        <f>IF(AO41&lt;&gt;"", IF(RANK(AT41, AT$5:AT$62)+COUNTIF(AT$41:AT41, AT41) -1&lt;=(B$68-AP$63-AS$63), RANK(AT41, AT$5:AT$62)+COUNTIF(AT$41:AT41, AT41) -1, ""), "")</f>
        <v/>
      </c>
      <c r="AV41" s="93" t="str">
        <f t="shared" si="57"/>
        <v/>
      </c>
      <c r="AW41" s="103" t="str">
        <f t="shared" si="58"/>
        <v/>
      </c>
      <c r="AY41" s="144" t="str">
        <f>IF(AM41&lt;&gt; "", AM41/AM63, "")</f>
        <v/>
      </c>
      <c r="AZ41" s="62" t="str">
        <f t="shared" si="59"/>
        <v/>
      </c>
      <c r="BA41" s="70" t="str">
        <f t="shared" si="60"/>
        <v/>
      </c>
      <c r="BC41" s="97" t="str">
        <f t="shared" si="61"/>
        <v/>
      </c>
      <c r="BD41" s="62" t="str">
        <f t="shared" si="32"/>
        <v/>
      </c>
      <c r="BE41" s="62" t="str">
        <f t="shared" si="33"/>
        <v/>
      </c>
      <c r="BF41" s="145" t="str">
        <f t="shared" si="34"/>
        <v/>
      </c>
    </row>
    <row r="42" spans="1:58" ht="15" customHeight="1" x14ac:dyDescent="0.2">
      <c r="A42" s="47" t="s">
        <v>254</v>
      </c>
      <c r="B42" s="48" t="s">
        <v>312</v>
      </c>
      <c r="C42" s="141">
        <v>573</v>
      </c>
      <c r="D42" s="134"/>
      <c r="E42" s="42">
        <f t="shared" si="35"/>
        <v>7.8579264947888101E-3</v>
      </c>
      <c r="F42" s="43">
        <f t="shared" si="27"/>
        <v>0</v>
      </c>
      <c r="G42" s="43">
        <f t="shared" si="36"/>
        <v>573</v>
      </c>
      <c r="H42" s="43" t="str">
        <f>IF(C42&lt;&gt;"", IF(RANK(G42, G$5:G$62)+COUNTIF(G$42:G42, G42) -1&lt;=(H$65-F$63), RANK(G42, G$5:G$62)+COUNTIF(G$42:G42, G42) -1, ""), "")</f>
        <v/>
      </c>
      <c r="I42" s="138" t="str">
        <f t="shared" si="37"/>
        <v/>
      </c>
      <c r="J42" s="143">
        <v>430</v>
      </c>
      <c r="K42" s="134"/>
      <c r="L42" s="42">
        <f t="shared" si="38"/>
        <v>4.8594159660066902E-3</v>
      </c>
      <c r="M42" s="43">
        <f t="shared" si="28"/>
        <v>0</v>
      </c>
      <c r="N42" s="43">
        <f t="shared" si="39"/>
        <v>430</v>
      </c>
      <c r="O42" s="43" t="str">
        <f>IF(J42&lt;&gt;"", IF(RANK(N42, N$5:N$62)+COUNTIF(N$42:N42, N42) -1&lt;=(O$65-M$63), RANK(N42, N$5:N$62)+COUNTIF(N$42:N42, N42) -1, ""), "")</f>
        <v/>
      </c>
      <c r="P42" s="138" t="str">
        <f t="shared" si="40"/>
        <v/>
      </c>
      <c r="Q42" s="143">
        <v>184</v>
      </c>
      <c r="R42" s="134"/>
      <c r="S42" s="42">
        <f t="shared" si="41"/>
        <v>2.3967071328088365E-3</v>
      </c>
      <c r="T42" s="43">
        <f t="shared" si="29"/>
        <v>0</v>
      </c>
      <c r="U42" s="43">
        <f t="shared" si="42"/>
        <v>184</v>
      </c>
      <c r="V42" s="43" t="str">
        <f>IF(Q42&lt;&gt;"", IF(RANK(U42, U$5:U$62)+COUNTIF(U$42:U42, U42) -1&lt;=(V$65-T$63), RANK(U42, U$5:U$62)+COUNTIF(U$42:U42, U42) -1, ""), "")</f>
        <v/>
      </c>
      <c r="W42" s="138" t="str">
        <f t="shared" si="43"/>
        <v/>
      </c>
      <c r="X42" s="143">
        <v>339</v>
      </c>
      <c r="Y42" s="134"/>
      <c r="Z42" s="42">
        <f t="shared" si="44"/>
        <v>4.9831689426568081E-3</v>
      </c>
      <c r="AA42" s="43">
        <f t="shared" si="30"/>
        <v>0</v>
      </c>
      <c r="AB42" s="43">
        <f t="shared" si="45"/>
        <v>339</v>
      </c>
      <c r="AC42" s="43" t="str">
        <f>IF(X42&lt;&gt;"", IF(RANK(AB42, AB$5:AB$62)+COUNTIF(AB$42:AB42, AB42) -1&lt;=(AC$65-AA$63), RANK(AB42, AB$5:AB$62)+COUNTIF(AB$42:AB42, AB42) -1, ""), "")</f>
        <v/>
      </c>
      <c r="AD42" s="138" t="str">
        <f t="shared" si="46"/>
        <v/>
      </c>
      <c r="AE42" s="143">
        <v>434</v>
      </c>
      <c r="AF42" s="134"/>
      <c r="AG42" s="42">
        <f t="shared" si="47"/>
        <v>5.9667019536137041E-3</v>
      </c>
      <c r="AH42" s="43">
        <f t="shared" si="31"/>
        <v>0</v>
      </c>
      <c r="AI42" s="43">
        <f t="shared" si="48"/>
        <v>434</v>
      </c>
      <c r="AJ42" s="43" t="str">
        <f>IF(AE42&lt;&gt;"", IF(RANK(AI42, AI$5:AI$62)+COUNTIF(AI$42:AI42, AI42) -1&lt;=(AJ$65-AH$63), RANK(AI42, AI$5:AI$62)+COUNTIF(AI$42:AI42, AI42) -1, ""), "")</f>
        <v/>
      </c>
      <c r="AK42" s="138" t="str">
        <f t="shared" si="49"/>
        <v/>
      </c>
      <c r="AL42" s="149" t="str">
        <f t="shared" si="50"/>
        <v/>
      </c>
      <c r="AM42" s="50">
        <f t="shared" si="51"/>
        <v>1960</v>
      </c>
      <c r="AN42" s="51"/>
      <c r="AO42" s="84" t="str">
        <f t="shared" si="52"/>
        <v/>
      </c>
      <c r="AP42" s="86" t="str">
        <f t="shared" si="53"/>
        <v/>
      </c>
      <c r="AQ42" s="86"/>
      <c r="AR42" s="83" t="str">
        <f t="shared" si="54"/>
        <v/>
      </c>
      <c r="AS42" s="86" t="str">
        <f t="shared" si="55"/>
        <v/>
      </c>
      <c r="AT42" s="86" t="str">
        <f t="shared" si="56"/>
        <v/>
      </c>
      <c r="AU42" s="84" t="str">
        <f>IF(AO42&lt;&gt;"", IF(RANK(AT42, AT$5:AT$62)+COUNTIF(AT$42:AT42, AT42) -1&lt;=(B$68-AP$63-AS$63), RANK(AT42, AT$5:AT$62)+COUNTIF(AT$42:AT42, AT42) -1, ""), "")</f>
        <v/>
      </c>
      <c r="AV42" s="93" t="str">
        <f t="shared" si="57"/>
        <v/>
      </c>
      <c r="AW42" s="103" t="str">
        <f t="shared" si="58"/>
        <v/>
      </c>
      <c r="AY42" s="144">
        <f>IF(AM42&lt;&gt; "", AM42/AM63, "")</f>
        <v>9.9850733342503307E-4</v>
      </c>
      <c r="AZ42" s="62" t="str">
        <f t="shared" si="59"/>
        <v/>
      </c>
      <c r="BA42" s="70">
        <f t="shared" si="60"/>
        <v>-9.9850733342503307E-4</v>
      </c>
      <c r="BC42" s="97" t="str">
        <f t="shared" si="61"/>
        <v/>
      </c>
      <c r="BD42" s="62" t="str">
        <f t="shared" si="32"/>
        <v/>
      </c>
      <c r="BE42" s="62" t="str">
        <f t="shared" si="33"/>
        <v/>
      </c>
      <c r="BF42" s="145" t="str">
        <f t="shared" si="34"/>
        <v/>
      </c>
    </row>
    <row r="43" spans="1:58" ht="15" customHeight="1" x14ac:dyDescent="0.2">
      <c r="A43" s="47" t="s">
        <v>255</v>
      </c>
      <c r="B43" s="48" t="s">
        <v>313</v>
      </c>
      <c r="C43" s="141">
        <v>1315</v>
      </c>
      <c r="D43" s="134"/>
      <c r="E43" s="42">
        <f t="shared" si="35"/>
        <v>1.8033461327482174E-2</v>
      </c>
      <c r="F43" s="43">
        <f t="shared" si="27"/>
        <v>0</v>
      </c>
      <c r="G43" s="43">
        <f t="shared" si="36"/>
        <v>1315</v>
      </c>
      <c r="H43" s="43" t="str">
        <f>IF(C43&lt;&gt;"", IF(RANK(G43, G$5:G$62)+COUNTIF(G$43:G43, G43) -1&lt;=(H$65-F$63), RANK(G43, G$5:G$62)+COUNTIF(G$43:G43, G43) -1, ""), "")</f>
        <v/>
      </c>
      <c r="I43" s="138" t="str">
        <f t="shared" si="37"/>
        <v/>
      </c>
      <c r="J43" s="143">
        <v>943</v>
      </c>
      <c r="K43" s="134"/>
      <c r="L43" s="42">
        <f t="shared" si="38"/>
        <v>1.06568122231263E-2</v>
      </c>
      <c r="M43" s="43">
        <f t="shared" si="28"/>
        <v>0</v>
      </c>
      <c r="N43" s="43">
        <f t="shared" si="39"/>
        <v>943</v>
      </c>
      <c r="O43" s="43" t="str">
        <f>IF(J43&lt;&gt;"", IF(RANK(N43, N$5:N$62)+COUNTIF(N$43:N43, N43) -1&lt;=(O$65-M$63), RANK(N43, N$5:N$62)+COUNTIF(N$43:N43, N43) -1, ""), "")</f>
        <v/>
      </c>
      <c r="P43" s="138" t="str">
        <f t="shared" si="40"/>
        <v/>
      </c>
      <c r="Q43" s="143">
        <v>2801</v>
      </c>
      <c r="R43" s="134"/>
      <c r="S43" s="42">
        <f t="shared" si="41"/>
        <v>3.6484655864117123E-2</v>
      </c>
      <c r="T43" s="43">
        <f t="shared" si="29"/>
        <v>0</v>
      </c>
      <c r="U43" s="43">
        <f t="shared" si="42"/>
        <v>2801</v>
      </c>
      <c r="V43" s="43" t="str">
        <f>IF(Q43&lt;&gt;"", IF(RANK(U43, U$5:U$62)+COUNTIF(U$43:U43, U43) -1&lt;=(V$65-T$63), RANK(U43, U$5:U$62)+COUNTIF(U$43:U43, U43) -1, ""), "")</f>
        <v/>
      </c>
      <c r="W43" s="138" t="str">
        <f t="shared" si="43"/>
        <v/>
      </c>
      <c r="X43" s="143">
        <v>1079</v>
      </c>
      <c r="Y43" s="134"/>
      <c r="Z43" s="42">
        <f t="shared" si="44"/>
        <v>1.5860882858780814E-2</v>
      </c>
      <c r="AA43" s="43">
        <f t="shared" si="30"/>
        <v>0</v>
      </c>
      <c r="AB43" s="43">
        <f t="shared" si="45"/>
        <v>1079</v>
      </c>
      <c r="AC43" s="43" t="str">
        <f>IF(X43&lt;&gt;"", IF(RANK(AB43, AB$5:AB$62)+COUNTIF(AB$43:AB43, AB43) -1&lt;=(AC$65-AA$63), RANK(AB43, AB$5:AB$62)+COUNTIF(AB$43:AB43, AB43) -1, ""), "")</f>
        <v/>
      </c>
      <c r="AD43" s="138" t="str">
        <f t="shared" si="46"/>
        <v/>
      </c>
      <c r="AE43" s="143">
        <v>613</v>
      </c>
      <c r="AF43" s="134"/>
      <c r="AG43" s="42">
        <f t="shared" si="47"/>
        <v>8.4276228054497703E-3</v>
      </c>
      <c r="AH43" s="43">
        <f t="shared" si="31"/>
        <v>0</v>
      </c>
      <c r="AI43" s="43">
        <f t="shared" si="48"/>
        <v>613</v>
      </c>
      <c r="AJ43" s="43" t="str">
        <f>IF(AE43&lt;&gt;"", IF(RANK(AI43, AI$5:AI$62)+COUNTIF(AI$43:AI43, AI43) -1&lt;=(AJ$65-AH$63), RANK(AI43, AI$5:AI$62)+COUNTIF(AI$43:AI43, AI43) -1, ""), "")</f>
        <v/>
      </c>
      <c r="AK43" s="138" t="str">
        <f t="shared" si="49"/>
        <v/>
      </c>
      <c r="AL43" s="149" t="str">
        <f t="shared" si="50"/>
        <v/>
      </c>
      <c r="AM43" s="50">
        <f t="shared" si="51"/>
        <v>6751</v>
      </c>
      <c r="AN43" s="51"/>
      <c r="AO43" s="84" t="str">
        <f t="shared" si="52"/>
        <v/>
      </c>
      <c r="AP43" s="86" t="str">
        <f t="shared" si="53"/>
        <v/>
      </c>
      <c r="AQ43" s="86"/>
      <c r="AR43" s="83" t="str">
        <f t="shared" si="54"/>
        <v/>
      </c>
      <c r="AS43" s="86" t="str">
        <f t="shared" si="55"/>
        <v/>
      </c>
      <c r="AT43" s="86" t="str">
        <f t="shared" si="56"/>
        <v/>
      </c>
      <c r="AU43" s="84" t="str">
        <f>IF(AO43&lt;&gt;"", IF(RANK(AT43, AT$5:AT$62)+COUNTIF(AT$43:AT43, AT43) -1&lt;=(B$68-AP$63-AS$63), RANK(AT43, AT$5:AT$62)+COUNTIF(AT$43:AT43, AT43) -1, ""), "")</f>
        <v/>
      </c>
      <c r="AV43" s="93" t="str">
        <f t="shared" si="57"/>
        <v/>
      </c>
      <c r="AW43" s="103" t="str">
        <f t="shared" si="58"/>
        <v/>
      </c>
      <c r="AY43" s="144">
        <f>IF(AM43&lt;&gt; "", AM43/AM63, "")</f>
        <v>3.4392464326287744E-3</v>
      </c>
      <c r="AZ43" s="62" t="str">
        <f t="shared" si="59"/>
        <v/>
      </c>
      <c r="BA43" s="70">
        <f t="shared" si="60"/>
        <v>-3.43924643262877E-3</v>
      </c>
      <c r="BC43" s="97" t="str">
        <f t="shared" si="61"/>
        <v/>
      </c>
      <c r="BD43" s="62" t="str">
        <f t="shared" si="32"/>
        <v/>
      </c>
      <c r="BE43" s="62" t="str">
        <f t="shared" si="33"/>
        <v/>
      </c>
      <c r="BF43" s="145" t="str">
        <f t="shared" si="34"/>
        <v/>
      </c>
    </row>
    <row r="44" spans="1:58" ht="15" customHeight="1" x14ac:dyDescent="0.2">
      <c r="A44" s="160" t="s">
        <v>256</v>
      </c>
      <c r="B44" s="161" t="s">
        <v>314</v>
      </c>
      <c r="C44" s="162">
        <v>14287</v>
      </c>
      <c r="D44" s="163"/>
      <c r="E44" s="164">
        <f t="shared" si="35"/>
        <v>0.19592704333516181</v>
      </c>
      <c r="F44" s="165">
        <f t="shared" si="27"/>
        <v>0</v>
      </c>
      <c r="G44" s="165">
        <f t="shared" si="36"/>
        <v>14287</v>
      </c>
      <c r="H44" s="165" t="str">
        <f>IF(C44&lt;&gt;"", IF(RANK(G44, G$5:G$62)+COUNTIF(G$44:G44, G44) -1&lt;=(H$65-F$63), RANK(G44, G$5:G$62)+COUNTIF(G$44:G44, G44) -1, ""), "")</f>
        <v/>
      </c>
      <c r="I44" s="166" t="str">
        <f t="shared" si="37"/>
        <v/>
      </c>
      <c r="J44" s="167">
        <v>25465</v>
      </c>
      <c r="K44" s="163"/>
      <c r="L44" s="164">
        <f t="shared" si="38"/>
        <v>0.28777913389386134</v>
      </c>
      <c r="M44" s="165">
        <f t="shared" si="28"/>
        <v>0</v>
      </c>
      <c r="N44" s="165">
        <f t="shared" si="39"/>
        <v>25465</v>
      </c>
      <c r="O44" s="165" t="str">
        <f>IF(J44&lt;&gt;"", IF(RANK(N44, N$5:N$62)+COUNTIF(N$44:N44, N44) -1&lt;=(O$65-M$63), RANK(N44, N$5:N$62)+COUNTIF(N$44:N44, N44) -1, ""), "")</f>
        <v/>
      </c>
      <c r="P44" s="166" t="str">
        <f t="shared" si="40"/>
        <v/>
      </c>
      <c r="Q44" s="167">
        <v>16430</v>
      </c>
      <c r="R44" s="163"/>
      <c r="S44" s="164">
        <f t="shared" si="41"/>
        <v>0.21401031626113687</v>
      </c>
      <c r="T44" s="165">
        <f t="shared" si="29"/>
        <v>0</v>
      </c>
      <c r="U44" s="165">
        <f t="shared" si="42"/>
        <v>16430</v>
      </c>
      <c r="V44" s="165" t="str">
        <f>IF(Q44&lt;&gt;"", IF(RANK(U44, U$5:U$62)+COUNTIF(U$44:U44, U44) -1&lt;=(V$65-T$63), RANK(U44, U$5:U$62)+COUNTIF(U$44:U44, U44) -1, ""), "")</f>
        <v/>
      </c>
      <c r="W44" s="166" t="str">
        <f t="shared" si="43"/>
        <v/>
      </c>
      <c r="X44" s="167">
        <v>52170</v>
      </c>
      <c r="Y44" s="163"/>
      <c r="Z44" s="164">
        <f t="shared" si="44"/>
        <v>0.76687883108674237</v>
      </c>
      <c r="AA44" s="165">
        <f t="shared" si="30"/>
        <v>0</v>
      </c>
      <c r="AB44" s="165">
        <f t="shared" si="45"/>
        <v>52170</v>
      </c>
      <c r="AC44" s="165">
        <f>IF(X44&lt;&gt;"", IF(RANK(AB44, AB$5:AB$62)+COUNTIF(AB$44:AB44, AB44) -1&lt;=(AC$65-AA$63), RANK(AB44, AB$5:AB$62)+COUNTIF(AB$44:AB44, AB44) -1, ""), "")</f>
        <v>1</v>
      </c>
      <c r="AD44" s="166">
        <f t="shared" si="46"/>
        <v>1</v>
      </c>
      <c r="AE44" s="167">
        <v>45584</v>
      </c>
      <c r="AF44" s="163"/>
      <c r="AG44" s="164">
        <f t="shared" si="47"/>
        <v>0.62669617938600708</v>
      </c>
      <c r="AH44" s="165">
        <f t="shared" si="31"/>
        <v>0</v>
      </c>
      <c r="AI44" s="165">
        <f t="shared" si="48"/>
        <v>45584</v>
      </c>
      <c r="AJ44" s="165" t="str">
        <f>IF(AE44&lt;&gt;"", IF(RANK(AI44, AI$5:AI$62)+COUNTIF(AI$44:AI44, AI44) -1&lt;=(AJ$65-AH$63), RANK(AI44, AI$5:AI$62)+COUNTIF(AI$44:AI44, AI44) -1, ""), "")</f>
        <v/>
      </c>
      <c r="AK44" s="166" t="str">
        <f t="shared" si="49"/>
        <v/>
      </c>
      <c r="AL44" s="168">
        <f t="shared" si="50"/>
        <v>1</v>
      </c>
      <c r="AM44" s="169">
        <f t="shared" si="51"/>
        <v>153936</v>
      </c>
      <c r="AN44" s="170"/>
      <c r="AO44" s="171">
        <f t="shared" si="52"/>
        <v>153936</v>
      </c>
      <c r="AP44" s="172" t="str">
        <f t="shared" si="53"/>
        <v/>
      </c>
      <c r="AQ44" s="172"/>
      <c r="AR44" s="173">
        <f t="shared" si="54"/>
        <v>3.7960149930952851</v>
      </c>
      <c r="AS44" s="172">
        <f t="shared" si="55"/>
        <v>3</v>
      </c>
      <c r="AT44" s="172">
        <f t="shared" si="56"/>
        <v>32280</v>
      </c>
      <c r="AU44" s="171">
        <f>IF(AO44&lt;&gt;"", IF(RANK(AT44, AT$5:AT$62)+COUNTIF(AT$44:AT44, AT44) -1&lt;=(B$68-AP$63-AS$63), RANK(AT44, AT$5:AT$62)+COUNTIF(AT$44:AT44, AT44) -1, ""), "")</f>
        <v>2</v>
      </c>
      <c r="AV44" s="171">
        <f t="shared" si="57"/>
        <v>4</v>
      </c>
      <c r="AW44" s="174">
        <f t="shared" si="58"/>
        <v>3</v>
      </c>
      <c r="AY44" s="175">
        <f>IF(AM44&lt;&gt; "", AM44/AM63, "")</f>
        <v>7.8421543305161157E-2</v>
      </c>
      <c r="AZ44" s="176">
        <f t="shared" si="59"/>
        <v>9.5238095238095233E-2</v>
      </c>
      <c r="BA44" s="177">
        <f t="shared" si="60"/>
        <v>1.6816551932934007E-2</v>
      </c>
      <c r="BC44" s="178">
        <f t="shared" si="61"/>
        <v>153936</v>
      </c>
      <c r="BD44" s="176">
        <f t="shared" si="32"/>
        <v>8.8279874085794394E-2</v>
      </c>
      <c r="BE44" s="176">
        <f t="shared" si="33"/>
        <v>9.5238095238095233E-2</v>
      </c>
      <c r="BF44" s="179">
        <f t="shared" si="34"/>
        <v>6.9582211523008392E-3</v>
      </c>
    </row>
    <row r="45" spans="1:58" ht="15" customHeight="1" x14ac:dyDescent="0.2">
      <c r="A45" s="47" t="s">
        <v>257</v>
      </c>
      <c r="B45" s="48" t="s">
        <v>315</v>
      </c>
      <c r="C45" s="141">
        <v>664</v>
      </c>
      <c r="D45" s="134"/>
      <c r="E45" s="42">
        <f t="shared" si="35"/>
        <v>9.1058694459681851E-3</v>
      </c>
      <c r="F45" s="43">
        <f t="shared" si="27"/>
        <v>0</v>
      </c>
      <c r="G45" s="43">
        <f t="shared" si="36"/>
        <v>664</v>
      </c>
      <c r="H45" s="43" t="str">
        <f>IF(C45&lt;&gt;"", IF(RANK(G45, G$5:G$62)+COUNTIF(G$45:G45, G45) -1&lt;=(H$65-F$63), RANK(G45, G$5:G$62)+COUNTIF(G$45:G45, G45) -1, ""), "")</f>
        <v/>
      </c>
      <c r="I45" s="138" t="str">
        <f t="shared" si="37"/>
        <v/>
      </c>
      <c r="J45" s="143">
        <v>697</v>
      </c>
      <c r="K45" s="134"/>
      <c r="L45" s="42">
        <f t="shared" si="38"/>
        <v>7.8767742518759606E-3</v>
      </c>
      <c r="M45" s="43">
        <f t="shared" si="28"/>
        <v>0</v>
      </c>
      <c r="N45" s="43">
        <f t="shared" si="39"/>
        <v>697</v>
      </c>
      <c r="O45" s="43" t="str">
        <f>IF(J45&lt;&gt;"", IF(RANK(N45, N$5:N$62)+COUNTIF(N$45:N45, N45) -1&lt;=(O$65-M$63), RANK(N45, N$5:N$62)+COUNTIF(N$45:N45, N45) -1, ""), "")</f>
        <v/>
      </c>
      <c r="P45" s="138" t="str">
        <f t="shared" si="40"/>
        <v/>
      </c>
      <c r="Q45" s="143">
        <v>810</v>
      </c>
      <c r="R45" s="134"/>
      <c r="S45" s="42">
        <f t="shared" si="41"/>
        <v>1.0550721617256292E-2</v>
      </c>
      <c r="T45" s="43">
        <f t="shared" si="29"/>
        <v>0</v>
      </c>
      <c r="U45" s="43">
        <f t="shared" si="42"/>
        <v>810</v>
      </c>
      <c r="V45" s="43" t="str">
        <f>IF(Q45&lt;&gt;"", IF(RANK(U45, U$5:U$62)+COUNTIF(U$45:U45, U45) -1&lt;=(V$65-T$63), RANK(U45, U$5:U$62)+COUNTIF(U$45:U45, U45) -1, ""), "")</f>
        <v/>
      </c>
      <c r="W45" s="138" t="str">
        <f t="shared" si="43"/>
        <v/>
      </c>
      <c r="X45" s="143">
        <v>2291</v>
      </c>
      <c r="Y45" s="134"/>
      <c r="Z45" s="42">
        <f t="shared" si="44"/>
        <v>3.3676814299783912E-2</v>
      </c>
      <c r="AA45" s="43">
        <f t="shared" si="30"/>
        <v>0</v>
      </c>
      <c r="AB45" s="43">
        <f t="shared" si="45"/>
        <v>2291</v>
      </c>
      <c r="AC45" s="43" t="str">
        <f>IF(X45&lt;&gt;"", IF(RANK(AB45, AB$5:AB$62)+COUNTIF(AB$45:AB45, AB45) -1&lt;=(AC$65-AA$63), RANK(AB45, AB$5:AB$62)+COUNTIF(AB$45:AB45, AB45) -1, ""), "")</f>
        <v/>
      </c>
      <c r="AD45" s="138" t="str">
        <f t="shared" si="46"/>
        <v/>
      </c>
      <c r="AE45" s="143">
        <v>453</v>
      </c>
      <c r="AF45" s="134"/>
      <c r="AG45" s="42">
        <f t="shared" si="47"/>
        <v>6.2279170160990964E-3</v>
      </c>
      <c r="AH45" s="43">
        <f t="shared" si="31"/>
        <v>0</v>
      </c>
      <c r="AI45" s="43">
        <f t="shared" si="48"/>
        <v>453</v>
      </c>
      <c r="AJ45" s="43" t="str">
        <f>IF(AE45&lt;&gt;"", IF(RANK(AI45, AI$5:AI$62)+COUNTIF(AI$45:AI45, AI45) -1&lt;=(AJ$65-AH$63), RANK(AI45, AI$5:AI$62)+COUNTIF(AI$45:AI45, AI45) -1, ""), "")</f>
        <v/>
      </c>
      <c r="AK45" s="138" t="str">
        <f t="shared" si="49"/>
        <v/>
      </c>
      <c r="AL45" s="149" t="str">
        <f t="shared" si="50"/>
        <v/>
      </c>
      <c r="AM45" s="50">
        <f t="shared" si="51"/>
        <v>4915</v>
      </c>
      <c r="AN45" s="51"/>
      <c r="AO45" s="84" t="str">
        <f t="shared" si="52"/>
        <v/>
      </c>
      <c r="AP45" s="86" t="str">
        <f t="shared" si="53"/>
        <v/>
      </c>
      <c r="AQ45" s="86"/>
      <c r="AR45" s="83" t="str">
        <f t="shared" si="54"/>
        <v/>
      </c>
      <c r="AS45" s="86" t="str">
        <f t="shared" si="55"/>
        <v/>
      </c>
      <c r="AT45" s="86" t="str">
        <f t="shared" si="56"/>
        <v/>
      </c>
      <c r="AU45" s="84" t="str">
        <f>IF(AO45&lt;&gt;"", IF(RANK(AT45, AT$5:AT$62)+COUNTIF(AT$45:AT45, AT45) -1&lt;=(B$68-AP$63-AS$63), RANK(AT45, AT$5:AT$62)+COUNTIF(AT$45:AT45, AT45) -1, ""), "")</f>
        <v/>
      </c>
      <c r="AV45" s="93" t="str">
        <f t="shared" si="57"/>
        <v/>
      </c>
      <c r="AW45" s="103" t="str">
        <f t="shared" si="58"/>
        <v/>
      </c>
      <c r="AY45" s="144">
        <f>IF(AM45&lt;&gt; "", AM45/AM63, "")</f>
        <v>2.5039099713183863E-3</v>
      </c>
      <c r="AZ45" s="62" t="str">
        <f t="shared" si="59"/>
        <v/>
      </c>
      <c r="BA45" s="70">
        <f t="shared" si="60"/>
        <v>-2.5039099713183902E-3</v>
      </c>
      <c r="BC45" s="97" t="str">
        <f t="shared" si="61"/>
        <v/>
      </c>
      <c r="BD45" s="62" t="str">
        <f t="shared" si="32"/>
        <v/>
      </c>
      <c r="BE45" s="62" t="str">
        <f t="shared" si="33"/>
        <v/>
      </c>
      <c r="BF45" s="145" t="str">
        <f t="shared" si="34"/>
        <v/>
      </c>
    </row>
    <row r="46" spans="1:58" ht="15" customHeight="1" x14ac:dyDescent="0.2">
      <c r="A46" s="47" t="s">
        <v>258</v>
      </c>
      <c r="B46" s="48" t="s">
        <v>316</v>
      </c>
      <c r="C46" s="141">
        <v>752</v>
      </c>
      <c r="D46" s="134"/>
      <c r="E46" s="42">
        <f t="shared" si="35"/>
        <v>1.0312671420735052E-2</v>
      </c>
      <c r="F46" s="43">
        <f t="shared" si="27"/>
        <v>0</v>
      </c>
      <c r="G46" s="43">
        <f t="shared" si="36"/>
        <v>752</v>
      </c>
      <c r="H46" s="43" t="str">
        <f>IF(C46&lt;&gt;"", IF(RANK(G46, G$5:G$62)+COUNTIF(G$46:G46, G46) -1&lt;=(H$65-F$63), RANK(G46, G$5:G$62)+COUNTIF(G$46:G46, G46) -1, ""), "")</f>
        <v/>
      </c>
      <c r="I46" s="138" t="str">
        <f t="shared" si="37"/>
        <v/>
      </c>
      <c r="J46" s="143">
        <v>1161</v>
      </c>
      <c r="K46" s="134"/>
      <c r="L46" s="42">
        <f t="shared" si="38"/>
        <v>1.3120423108218064E-2</v>
      </c>
      <c r="M46" s="43">
        <f t="shared" si="28"/>
        <v>0</v>
      </c>
      <c r="N46" s="43">
        <f t="shared" si="39"/>
        <v>1161</v>
      </c>
      <c r="O46" s="43" t="str">
        <f>IF(J46&lt;&gt;"", IF(RANK(N46, N$5:N$62)+COUNTIF(N$46:N46, N46) -1&lt;=(O$65-M$63), RANK(N46, N$5:N$62)+COUNTIF(N$46:N46, N46) -1, ""), "")</f>
        <v/>
      </c>
      <c r="P46" s="138" t="str">
        <f t="shared" si="40"/>
        <v/>
      </c>
      <c r="Q46" s="143">
        <v>431</v>
      </c>
      <c r="R46" s="134"/>
      <c r="S46" s="42">
        <f t="shared" si="41"/>
        <v>5.614025946959829E-3</v>
      </c>
      <c r="T46" s="43">
        <f t="shared" si="29"/>
        <v>0</v>
      </c>
      <c r="U46" s="43">
        <f t="shared" si="42"/>
        <v>431</v>
      </c>
      <c r="V46" s="43" t="str">
        <f>IF(Q46&lt;&gt;"", IF(RANK(U46, U$5:U$62)+COUNTIF(U$46:U46, U46) -1&lt;=(V$65-T$63), RANK(U46, U$5:U$62)+COUNTIF(U$46:U46, U46) -1, ""), "")</f>
        <v/>
      </c>
      <c r="W46" s="138" t="str">
        <f t="shared" si="43"/>
        <v/>
      </c>
      <c r="X46" s="143">
        <v>889</v>
      </c>
      <c r="Y46" s="134"/>
      <c r="Z46" s="42">
        <f t="shared" si="44"/>
        <v>1.3067956312748975E-2</v>
      </c>
      <c r="AA46" s="43">
        <f t="shared" si="30"/>
        <v>0</v>
      </c>
      <c r="AB46" s="43">
        <f t="shared" si="45"/>
        <v>889</v>
      </c>
      <c r="AC46" s="43" t="str">
        <f>IF(X46&lt;&gt;"", IF(RANK(AB46, AB$5:AB$62)+COUNTIF(AB$46:AB46, AB46) -1&lt;=(AC$65-AA$63), RANK(AB46, AB$5:AB$62)+COUNTIF(AB$46:AB46, AB46) -1, ""), "")</f>
        <v/>
      </c>
      <c r="AD46" s="138" t="str">
        <f t="shared" si="46"/>
        <v/>
      </c>
      <c r="AE46" s="143">
        <v>973</v>
      </c>
      <c r="AF46" s="134"/>
      <c r="AG46" s="42">
        <f t="shared" si="47"/>
        <v>1.3376960831488788E-2</v>
      </c>
      <c r="AH46" s="43">
        <f t="shared" si="31"/>
        <v>0</v>
      </c>
      <c r="AI46" s="43">
        <f t="shared" si="48"/>
        <v>973</v>
      </c>
      <c r="AJ46" s="43" t="str">
        <f>IF(AE46&lt;&gt;"", IF(RANK(AI46, AI$5:AI$62)+COUNTIF(AI$46:AI46, AI46) -1&lt;=(AJ$65-AH$63), RANK(AI46, AI$5:AI$62)+COUNTIF(AI$46:AI46, AI46) -1, ""), "")</f>
        <v/>
      </c>
      <c r="AK46" s="138" t="str">
        <f t="shared" si="49"/>
        <v/>
      </c>
      <c r="AL46" s="149" t="str">
        <f t="shared" si="50"/>
        <v/>
      </c>
      <c r="AM46" s="50">
        <f t="shared" si="51"/>
        <v>4206</v>
      </c>
      <c r="AN46" s="51"/>
      <c r="AO46" s="84" t="str">
        <f t="shared" si="52"/>
        <v/>
      </c>
      <c r="AP46" s="86" t="str">
        <f t="shared" si="53"/>
        <v/>
      </c>
      <c r="AQ46" s="86"/>
      <c r="AR46" s="83" t="str">
        <f t="shared" si="54"/>
        <v/>
      </c>
      <c r="AS46" s="86" t="str">
        <f t="shared" si="55"/>
        <v/>
      </c>
      <c r="AT46" s="86" t="str">
        <f t="shared" si="56"/>
        <v/>
      </c>
      <c r="AU46" s="84" t="str">
        <f>IF(AO46&lt;&gt;"", IF(RANK(AT46, AT$5:AT$62)+COUNTIF(AT$46:AT46, AT46) -1&lt;=(B$68-AP$63-AS$63), RANK(AT46, AT$5:AT$62)+COUNTIF(AT$46:AT46, AT46) -1, ""), "")</f>
        <v/>
      </c>
      <c r="AV46" s="93" t="str">
        <f t="shared" si="57"/>
        <v/>
      </c>
      <c r="AW46" s="103" t="str">
        <f t="shared" si="58"/>
        <v/>
      </c>
      <c r="AY46" s="144">
        <f>IF(AM46&lt;&gt; "", AM46/AM63, "")</f>
        <v>2.1427152267273924E-3</v>
      </c>
      <c r="AZ46" s="62" t="str">
        <f t="shared" si="59"/>
        <v/>
      </c>
      <c r="BA46" s="70">
        <f t="shared" si="60"/>
        <v>-2.1427152267273898E-3</v>
      </c>
      <c r="BC46" s="97" t="str">
        <f t="shared" si="61"/>
        <v/>
      </c>
      <c r="BD46" s="62" t="str">
        <f t="shared" si="32"/>
        <v/>
      </c>
      <c r="BE46" s="62" t="str">
        <f t="shared" si="33"/>
        <v/>
      </c>
      <c r="BF46" s="145" t="str">
        <f t="shared" si="34"/>
        <v/>
      </c>
    </row>
    <row r="47" spans="1:58" ht="15" customHeight="1" x14ac:dyDescent="0.2">
      <c r="A47" s="47" t="s">
        <v>259</v>
      </c>
      <c r="B47" s="48" t="s">
        <v>317</v>
      </c>
      <c r="C47" s="141">
        <v>5480</v>
      </c>
      <c r="D47" s="134"/>
      <c r="E47" s="42">
        <f t="shared" si="35"/>
        <v>7.5150850246845854E-2</v>
      </c>
      <c r="F47" s="43">
        <f t="shared" si="27"/>
        <v>0</v>
      </c>
      <c r="G47" s="43">
        <f t="shared" si="36"/>
        <v>5480</v>
      </c>
      <c r="H47" s="43" t="str">
        <f>IF(C47&lt;&gt;"", IF(RANK(G47, G$5:G$62)+COUNTIF(G$47:G47, G47) -1&lt;=(H$65-F$63), RANK(G47, G$5:G$62)+COUNTIF(G$47:G47, G47) -1, ""), "")</f>
        <v/>
      </c>
      <c r="I47" s="138" t="str">
        <f t="shared" si="37"/>
        <v/>
      </c>
      <c r="J47" s="143">
        <v>1767</v>
      </c>
      <c r="K47" s="134"/>
      <c r="L47" s="42">
        <f t="shared" si="38"/>
        <v>1.9968809330078656E-2</v>
      </c>
      <c r="M47" s="43">
        <f t="shared" si="28"/>
        <v>0</v>
      </c>
      <c r="N47" s="43">
        <f t="shared" si="39"/>
        <v>1767</v>
      </c>
      <c r="O47" s="43" t="str">
        <f>IF(J47&lt;&gt;"", IF(RANK(N47, N$5:N$62)+COUNTIF(N$47:N47, N47) -1&lt;=(O$65-M$63), RANK(N47, N$5:N$62)+COUNTIF(N$47:N47, N47) -1, ""), "")</f>
        <v/>
      </c>
      <c r="P47" s="138" t="str">
        <f t="shared" si="40"/>
        <v/>
      </c>
      <c r="Q47" s="143">
        <v>1782</v>
      </c>
      <c r="R47" s="134"/>
      <c r="S47" s="42">
        <f t="shared" si="41"/>
        <v>2.3211587557963841E-2</v>
      </c>
      <c r="T47" s="43">
        <f t="shared" si="29"/>
        <v>0</v>
      </c>
      <c r="U47" s="43">
        <f t="shared" si="42"/>
        <v>1782</v>
      </c>
      <c r="V47" s="43" t="str">
        <f>IF(Q47&lt;&gt;"", IF(RANK(U47, U$5:U$62)+COUNTIF(U$47:U47, U47) -1&lt;=(V$65-T$63), RANK(U47, U$5:U$62)+COUNTIF(U$47:U47, U47) -1, ""), "")</f>
        <v/>
      </c>
      <c r="W47" s="138" t="str">
        <f t="shared" si="43"/>
        <v/>
      </c>
      <c r="X47" s="143">
        <v>1028</v>
      </c>
      <c r="Y47" s="134"/>
      <c r="Z47" s="42">
        <f t="shared" si="44"/>
        <v>1.5111202575372268E-2</v>
      </c>
      <c r="AA47" s="43">
        <f t="shared" si="30"/>
        <v>0</v>
      </c>
      <c r="AB47" s="43">
        <f t="shared" si="45"/>
        <v>1028</v>
      </c>
      <c r="AC47" s="43" t="str">
        <f>IF(X47&lt;&gt;"", IF(RANK(AB47, AB$5:AB$62)+COUNTIF(AB$47:AB47, AB47) -1&lt;=(AC$65-AA$63), RANK(AB47, AB$5:AB$62)+COUNTIF(AB$47:AB47, AB47) -1, ""), "")</f>
        <v/>
      </c>
      <c r="AD47" s="138" t="str">
        <f t="shared" si="46"/>
        <v/>
      </c>
      <c r="AE47" s="143">
        <v>339</v>
      </c>
      <c r="AF47" s="134"/>
      <c r="AG47" s="42">
        <f t="shared" si="47"/>
        <v>4.660626641186741E-3</v>
      </c>
      <c r="AH47" s="43">
        <f t="shared" si="31"/>
        <v>0</v>
      </c>
      <c r="AI47" s="43">
        <f t="shared" si="48"/>
        <v>339</v>
      </c>
      <c r="AJ47" s="43" t="str">
        <f>IF(AE47&lt;&gt;"", IF(RANK(AI47, AI$5:AI$62)+COUNTIF(AI$47:AI47, AI47) -1&lt;=(AJ$65-AH$63), RANK(AI47, AI$5:AI$62)+COUNTIF(AI$47:AI47, AI47) -1, ""), "")</f>
        <v/>
      </c>
      <c r="AK47" s="138" t="str">
        <f t="shared" si="49"/>
        <v/>
      </c>
      <c r="AL47" s="149" t="str">
        <f t="shared" si="50"/>
        <v/>
      </c>
      <c r="AM47" s="50">
        <f t="shared" si="51"/>
        <v>10396</v>
      </c>
      <c r="AN47" s="51"/>
      <c r="AO47" s="84" t="str">
        <f t="shared" si="52"/>
        <v/>
      </c>
      <c r="AP47" s="86" t="str">
        <f t="shared" si="53"/>
        <v/>
      </c>
      <c r="AQ47" s="86"/>
      <c r="AR47" s="83" t="str">
        <f t="shared" si="54"/>
        <v/>
      </c>
      <c r="AS47" s="86" t="str">
        <f t="shared" si="55"/>
        <v/>
      </c>
      <c r="AT47" s="86" t="str">
        <f t="shared" si="56"/>
        <v/>
      </c>
      <c r="AU47" s="84" t="str">
        <f>IF(AO47&lt;&gt;"", IF(RANK(AT47, AT$5:AT$62)+COUNTIF(AT$47:AT47, AT47) -1&lt;=(B$68-AP$63-AS$63), RANK(AT47, AT$5:AT$62)+COUNTIF(AT$47:AT47, AT47) -1, ""), "")</f>
        <v/>
      </c>
      <c r="AV47" s="93" t="str">
        <f t="shared" si="57"/>
        <v/>
      </c>
      <c r="AW47" s="103" t="str">
        <f t="shared" si="58"/>
        <v/>
      </c>
      <c r="AY47" s="144">
        <f>IF(AM47&lt;&gt; "", AM47/AM63, "")</f>
        <v>5.2961644072891034E-3</v>
      </c>
      <c r="AZ47" s="62" t="str">
        <f t="shared" si="59"/>
        <v/>
      </c>
      <c r="BA47" s="70">
        <f t="shared" si="60"/>
        <v>-5.2961644072890999E-3</v>
      </c>
      <c r="BC47" s="97" t="str">
        <f t="shared" si="61"/>
        <v/>
      </c>
      <c r="BD47" s="62" t="str">
        <f t="shared" si="32"/>
        <v/>
      </c>
      <c r="BE47" s="62" t="str">
        <f t="shared" si="33"/>
        <v/>
      </c>
      <c r="BF47" s="145" t="str">
        <f t="shared" si="34"/>
        <v/>
      </c>
    </row>
    <row r="48" spans="1:58" ht="15" customHeight="1" x14ac:dyDescent="0.2">
      <c r="A48" s="47" t="s">
        <v>260</v>
      </c>
      <c r="B48" s="48" t="s">
        <v>318</v>
      </c>
      <c r="C48" s="141">
        <v>632</v>
      </c>
      <c r="D48" s="134"/>
      <c r="E48" s="42">
        <f t="shared" si="35"/>
        <v>8.6670323642347776E-3</v>
      </c>
      <c r="F48" s="43">
        <f t="shared" si="27"/>
        <v>0</v>
      </c>
      <c r="G48" s="43">
        <f t="shared" si="36"/>
        <v>632</v>
      </c>
      <c r="H48" s="43" t="str">
        <f>IF(C48&lt;&gt;"", IF(RANK(G48, G$5:G$62)+COUNTIF(G$48:G48, G48) -1&lt;=(H$65-F$63), RANK(G48, G$5:G$62)+COUNTIF(G$48:G48, G48) -1, ""), "")</f>
        <v/>
      </c>
      <c r="I48" s="138" t="str">
        <f t="shared" si="37"/>
        <v/>
      </c>
      <c r="J48" s="143">
        <v>127</v>
      </c>
      <c r="K48" s="134"/>
      <c r="L48" s="42">
        <f t="shared" si="38"/>
        <v>1.4352228550763946E-3</v>
      </c>
      <c r="M48" s="43">
        <f t="shared" si="28"/>
        <v>0</v>
      </c>
      <c r="N48" s="43">
        <f t="shared" si="39"/>
        <v>127</v>
      </c>
      <c r="O48" s="43" t="str">
        <f>IF(J48&lt;&gt;"", IF(RANK(N48, N$5:N$62)+COUNTIF(N$48:N48, N48) -1&lt;=(O$65-M$63), RANK(N48, N$5:N$62)+COUNTIF(N$48:N48, N48) -1, ""), "")</f>
        <v/>
      </c>
      <c r="P48" s="138" t="str">
        <f t="shared" si="40"/>
        <v/>
      </c>
      <c r="Q48" s="143">
        <v>73</v>
      </c>
      <c r="R48" s="134"/>
      <c r="S48" s="42">
        <f t="shared" si="41"/>
        <v>9.5086750377741886E-4</v>
      </c>
      <c r="T48" s="43">
        <f t="shared" si="29"/>
        <v>0</v>
      </c>
      <c r="U48" s="43">
        <f t="shared" si="42"/>
        <v>73</v>
      </c>
      <c r="V48" s="43" t="str">
        <f>IF(Q48&lt;&gt;"", IF(RANK(U48, U$5:U$62)+COUNTIF(U$48:U48, U48) -1&lt;=(V$65-T$63), RANK(U48, U$5:U$62)+COUNTIF(U$48:U48, U48) -1, ""), "")</f>
        <v/>
      </c>
      <c r="W48" s="138" t="str">
        <f t="shared" si="43"/>
        <v/>
      </c>
      <c r="X48" s="143">
        <v>120</v>
      </c>
      <c r="Y48" s="134"/>
      <c r="Z48" s="42">
        <f t="shared" si="44"/>
        <v>1.763953608020109E-3</v>
      </c>
      <c r="AA48" s="43">
        <f t="shared" si="30"/>
        <v>0</v>
      </c>
      <c r="AB48" s="43">
        <f t="shared" si="45"/>
        <v>120</v>
      </c>
      <c r="AC48" s="43" t="str">
        <f>IF(X48&lt;&gt;"", IF(RANK(AB48, AB$5:AB$62)+COUNTIF(AB$48:AB48, AB48) -1&lt;=(AC$65-AA$63), RANK(AB48, AB$5:AB$62)+COUNTIF(AB$48:AB48, AB48) -1, ""), "")</f>
        <v/>
      </c>
      <c r="AD48" s="138" t="str">
        <f t="shared" si="46"/>
        <v/>
      </c>
      <c r="AE48" s="143">
        <v>79</v>
      </c>
      <c r="AF48" s="134"/>
      <c r="AG48" s="42">
        <f t="shared" si="47"/>
        <v>1.0861047334918955E-3</v>
      </c>
      <c r="AH48" s="43">
        <f t="shared" si="31"/>
        <v>0</v>
      </c>
      <c r="AI48" s="43">
        <f t="shared" si="48"/>
        <v>79</v>
      </c>
      <c r="AJ48" s="43" t="str">
        <f>IF(AE48&lt;&gt;"", IF(RANK(AI48, AI$5:AI$62)+COUNTIF(AI$48:AI48, AI48) -1&lt;=(AJ$65-AH$63), RANK(AI48, AI$5:AI$62)+COUNTIF(AI$48:AI48, AI48) -1, ""), "")</f>
        <v/>
      </c>
      <c r="AK48" s="138" t="str">
        <f t="shared" si="49"/>
        <v/>
      </c>
      <c r="AL48" s="149" t="str">
        <f t="shared" si="50"/>
        <v/>
      </c>
      <c r="AM48" s="50">
        <f t="shared" si="51"/>
        <v>1031</v>
      </c>
      <c r="AN48" s="51"/>
      <c r="AO48" s="84" t="str">
        <f t="shared" si="52"/>
        <v/>
      </c>
      <c r="AP48" s="86" t="str">
        <f t="shared" si="53"/>
        <v/>
      </c>
      <c r="AQ48" s="86"/>
      <c r="AR48" s="83" t="str">
        <f t="shared" si="54"/>
        <v/>
      </c>
      <c r="AS48" s="86" t="str">
        <f t="shared" si="55"/>
        <v/>
      </c>
      <c r="AT48" s="86" t="str">
        <f t="shared" si="56"/>
        <v/>
      </c>
      <c r="AU48" s="84" t="str">
        <f>IF(AO48&lt;&gt;"", IF(RANK(AT48, AT$5:AT$62)+COUNTIF(AT$48:AT48, AT48) -1&lt;=(B$68-AP$63-AS$63), RANK(AT48, AT$5:AT$62)+COUNTIF(AT$48:AT48, AT48) -1, ""), "")</f>
        <v/>
      </c>
      <c r="AV48" s="93" t="str">
        <f t="shared" si="57"/>
        <v/>
      </c>
      <c r="AW48" s="103" t="str">
        <f t="shared" si="58"/>
        <v/>
      </c>
      <c r="AY48" s="144">
        <f>IF(AM48&lt;&gt; "", AM48/AM63, "")</f>
        <v>5.2523523508224955E-4</v>
      </c>
      <c r="AZ48" s="62" t="str">
        <f t="shared" si="59"/>
        <v/>
      </c>
      <c r="BA48" s="70">
        <f t="shared" si="60"/>
        <v>-5.2523523508224998E-4</v>
      </c>
      <c r="BC48" s="97" t="str">
        <f t="shared" si="61"/>
        <v/>
      </c>
      <c r="BD48" s="62" t="str">
        <f t="shared" si="32"/>
        <v/>
      </c>
      <c r="BE48" s="62" t="str">
        <f t="shared" si="33"/>
        <v/>
      </c>
      <c r="BF48" s="145" t="str">
        <f t="shared" si="34"/>
        <v/>
      </c>
    </row>
    <row r="49" spans="1:58" ht="15" customHeight="1" x14ac:dyDescent="0.2">
      <c r="A49" s="47" t="s">
        <v>261</v>
      </c>
      <c r="B49" s="48" t="s">
        <v>319</v>
      </c>
      <c r="C49" s="141">
        <v>122</v>
      </c>
      <c r="D49" s="134"/>
      <c r="E49" s="42">
        <f t="shared" si="35"/>
        <v>1.6730663741086121E-3</v>
      </c>
      <c r="F49" s="43">
        <f t="shared" si="27"/>
        <v>0</v>
      </c>
      <c r="G49" s="43">
        <f t="shared" si="36"/>
        <v>122</v>
      </c>
      <c r="H49" s="43" t="str">
        <f>IF(C49&lt;&gt;"", IF(RANK(G49, G$5:G$62)+COUNTIF(G$49:G49, G49) -1&lt;=(H$65-F$63), RANK(G49, G$5:G$62)+COUNTIF(G$49:G49, G49) -1, ""), "")</f>
        <v/>
      </c>
      <c r="I49" s="138" t="str">
        <f t="shared" si="37"/>
        <v/>
      </c>
      <c r="J49" s="143">
        <v>231</v>
      </c>
      <c r="K49" s="134"/>
      <c r="L49" s="42">
        <f t="shared" si="38"/>
        <v>2.6105234608082453E-3</v>
      </c>
      <c r="M49" s="43">
        <f t="shared" si="28"/>
        <v>0</v>
      </c>
      <c r="N49" s="43">
        <f t="shared" si="39"/>
        <v>231</v>
      </c>
      <c r="O49" s="43" t="str">
        <f>IF(J49&lt;&gt;"", IF(RANK(N49, N$5:N$62)+COUNTIF(N$49:N49, N49) -1&lt;=(O$65-M$63), RANK(N49, N$5:N$62)+COUNTIF(N$49:N49, N49) -1, ""), "")</f>
        <v/>
      </c>
      <c r="P49" s="138" t="str">
        <f t="shared" si="40"/>
        <v/>
      </c>
      <c r="Q49" s="143">
        <v>97</v>
      </c>
      <c r="R49" s="134"/>
      <c r="S49" s="42">
        <f t="shared" si="41"/>
        <v>1.2634814776220497E-3</v>
      </c>
      <c r="T49" s="43">
        <f t="shared" si="29"/>
        <v>0</v>
      </c>
      <c r="U49" s="43">
        <f t="shared" si="42"/>
        <v>97</v>
      </c>
      <c r="V49" s="43" t="str">
        <f>IF(Q49&lt;&gt;"", IF(RANK(U49, U$5:U$62)+COUNTIF(U$49:U49, U49) -1&lt;=(V$65-T$63), RANK(U49, U$5:U$62)+COUNTIF(U$49:U49, U49) -1, ""), "")</f>
        <v/>
      </c>
      <c r="W49" s="138" t="str">
        <f t="shared" si="43"/>
        <v/>
      </c>
      <c r="X49" s="143">
        <v>58</v>
      </c>
      <c r="Y49" s="134"/>
      <c r="Z49" s="42">
        <f t="shared" si="44"/>
        <v>8.5257757720971934E-4</v>
      </c>
      <c r="AA49" s="43">
        <f t="shared" si="30"/>
        <v>0</v>
      </c>
      <c r="AB49" s="43">
        <f t="shared" si="45"/>
        <v>58</v>
      </c>
      <c r="AC49" s="43" t="str">
        <f>IF(X49&lt;&gt;"", IF(RANK(AB49, AB$5:AB$62)+COUNTIF(AB$49:AB49, AB49) -1&lt;=(AC$65-AA$63), RANK(AB49, AB$5:AB$62)+COUNTIF(AB$49:AB49, AB49) -1, ""), "")</f>
        <v/>
      </c>
      <c r="AD49" s="138" t="str">
        <f t="shared" si="46"/>
        <v/>
      </c>
      <c r="AE49" s="143">
        <v>36</v>
      </c>
      <c r="AF49" s="134"/>
      <c r="AG49" s="42">
        <f t="shared" si="47"/>
        <v>4.9493380260390177E-4</v>
      </c>
      <c r="AH49" s="43">
        <f t="shared" si="31"/>
        <v>0</v>
      </c>
      <c r="AI49" s="43">
        <f t="shared" si="48"/>
        <v>36</v>
      </c>
      <c r="AJ49" s="43" t="str">
        <f>IF(AE49&lt;&gt;"", IF(RANK(AI49, AI$5:AI$62)+COUNTIF(AI$49:AI49, AI49) -1&lt;=(AJ$65-AH$63), RANK(AI49, AI$5:AI$62)+COUNTIF(AI$49:AI49, AI49) -1, ""), "")</f>
        <v/>
      </c>
      <c r="AK49" s="138" t="str">
        <f t="shared" si="49"/>
        <v/>
      </c>
      <c r="AL49" s="149" t="str">
        <f t="shared" si="50"/>
        <v/>
      </c>
      <c r="AM49" s="50">
        <f t="shared" si="51"/>
        <v>544</v>
      </c>
      <c r="AN49" s="51"/>
      <c r="AO49" s="84" t="str">
        <f t="shared" si="52"/>
        <v/>
      </c>
      <c r="AP49" s="86" t="str">
        <f t="shared" si="53"/>
        <v/>
      </c>
      <c r="AQ49" s="86"/>
      <c r="AR49" s="83" t="str">
        <f t="shared" si="54"/>
        <v/>
      </c>
      <c r="AS49" s="86" t="str">
        <f t="shared" si="55"/>
        <v/>
      </c>
      <c r="AT49" s="86" t="str">
        <f t="shared" si="56"/>
        <v/>
      </c>
      <c r="AU49" s="84" t="str">
        <f>IF(AO49&lt;&gt;"", IF(RANK(AT49, AT$5:AT$62)+COUNTIF(AT$49:AT49, AT49) -1&lt;=(B$68-AP$63-AS$63), RANK(AT49, AT$5:AT$62)+COUNTIF(AT$49:AT49, AT49) -1, ""), "")</f>
        <v/>
      </c>
      <c r="AV49" s="93" t="str">
        <f t="shared" si="57"/>
        <v/>
      </c>
      <c r="AW49" s="103" t="str">
        <f t="shared" si="58"/>
        <v/>
      </c>
      <c r="AY49" s="144">
        <f>IF(AM49&lt;&gt; "", AM49/AM63, "")</f>
        <v>2.77136729277152E-4</v>
      </c>
      <c r="AZ49" s="62" t="str">
        <f t="shared" si="59"/>
        <v/>
      </c>
      <c r="BA49" s="70">
        <f t="shared" si="60"/>
        <v>-2.77136729277152E-4</v>
      </c>
      <c r="BC49" s="97" t="str">
        <f t="shared" si="61"/>
        <v/>
      </c>
      <c r="BD49" s="62" t="str">
        <f t="shared" si="32"/>
        <v/>
      </c>
      <c r="BE49" s="62" t="str">
        <f t="shared" si="33"/>
        <v/>
      </c>
      <c r="BF49" s="145" t="str">
        <f t="shared" si="34"/>
        <v/>
      </c>
    </row>
    <row r="50" spans="1:58" ht="15" customHeight="1" x14ac:dyDescent="0.2">
      <c r="A50" s="47" t="s">
        <v>262</v>
      </c>
      <c r="B50" s="48" t="s">
        <v>320</v>
      </c>
      <c r="C50" s="49"/>
      <c r="D50" s="134"/>
      <c r="E50" s="42" t="str">
        <f t="shared" si="35"/>
        <v/>
      </c>
      <c r="F50" s="43" t="str">
        <f t="shared" si="27"/>
        <v/>
      </c>
      <c r="G50" s="43" t="str">
        <f t="shared" si="36"/>
        <v/>
      </c>
      <c r="H50" s="43" t="str">
        <f>IF(C50&lt;&gt;"", IF(RANK(G50, G$5:G$62)+COUNTIF(G$50:G50, G50) -1&lt;=(H$65-F$63), RANK(G50, G$5:G$62)+COUNTIF(G$50:G50, G50) -1, ""), "")</f>
        <v/>
      </c>
      <c r="I50" s="138" t="str">
        <f t="shared" si="37"/>
        <v/>
      </c>
      <c r="J50" s="142"/>
      <c r="K50" s="134"/>
      <c r="L50" s="42" t="str">
        <f t="shared" si="38"/>
        <v/>
      </c>
      <c r="M50" s="43" t="str">
        <f t="shared" si="28"/>
        <v/>
      </c>
      <c r="N50" s="43" t="str">
        <f t="shared" si="39"/>
        <v/>
      </c>
      <c r="O50" s="43" t="str">
        <f>IF(J50&lt;&gt;"", IF(RANK(N50, N$5:N$62)+COUNTIF(N$50:N50, N50) -1&lt;=(O$65-M$63), RANK(N50, N$5:N$62)+COUNTIF(N$50:N50, N50) -1, ""), "")</f>
        <v/>
      </c>
      <c r="P50" s="138" t="str">
        <f t="shared" si="40"/>
        <v/>
      </c>
      <c r="Q50" s="142"/>
      <c r="R50" s="134"/>
      <c r="S50" s="42" t="str">
        <f t="shared" si="41"/>
        <v/>
      </c>
      <c r="T50" s="43" t="str">
        <f t="shared" si="29"/>
        <v/>
      </c>
      <c r="U50" s="43" t="str">
        <f t="shared" si="42"/>
        <v/>
      </c>
      <c r="V50" s="43" t="str">
        <f>IF(Q50&lt;&gt;"", IF(RANK(U50, U$5:U$62)+COUNTIF(U$50:U50, U50) -1&lt;=(V$65-T$63), RANK(U50, U$5:U$62)+COUNTIF(U$50:U50, U50) -1, ""), "")</f>
        <v/>
      </c>
      <c r="W50" s="138" t="str">
        <f t="shared" si="43"/>
        <v/>
      </c>
      <c r="X50" s="142"/>
      <c r="Y50" s="134"/>
      <c r="Z50" s="42" t="str">
        <f t="shared" si="44"/>
        <v/>
      </c>
      <c r="AA50" s="43" t="str">
        <f t="shared" si="30"/>
        <v/>
      </c>
      <c r="AB50" s="43" t="str">
        <f t="shared" si="45"/>
        <v/>
      </c>
      <c r="AC50" s="43" t="str">
        <f>IF(X50&lt;&gt;"", IF(RANK(AB50, AB$5:AB$62)+COUNTIF(AB$50:AB50, AB50) -1&lt;=(AC$65-AA$63), RANK(AB50, AB$5:AB$62)+COUNTIF(AB$50:AB50, AB50) -1, ""), "")</f>
        <v/>
      </c>
      <c r="AD50" s="138" t="str">
        <f t="shared" si="46"/>
        <v/>
      </c>
      <c r="AE50" s="142"/>
      <c r="AF50" s="134"/>
      <c r="AG50" s="42" t="str">
        <f t="shared" si="47"/>
        <v/>
      </c>
      <c r="AH50" s="43" t="str">
        <f t="shared" si="31"/>
        <v/>
      </c>
      <c r="AI50" s="43" t="str">
        <f t="shared" si="48"/>
        <v/>
      </c>
      <c r="AJ50" s="43" t="str">
        <f>IF(AE50&lt;&gt;"", IF(RANK(AI50, AI$5:AI$62)+COUNTIF(AI$50:AI50, AI50) -1&lt;=(AJ$65-AH$63), RANK(AI50, AI$5:AI$62)+COUNTIF(AI$50:AI50, AI50) -1, ""), "")</f>
        <v/>
      </c>
      <c r="AK50" s="138" t="str">
        <f t="shared" si="49"/>
        <v/>
      </c>
      <c r="AL50" s="149" t="str">
        <f t="shared" si="50"/>
        <v/>
      </c>
      <c r="AM50" s="50" t="str">
        <f t="shared" si="51"/>
        <v/>
      </c>
      <c r="AN50" s="51"/>
      <c r="AO50" s="84" t="str">
        <f t="shared" si="52"/>
        <v/>
      </c>
      <c r="AP50" s="86" t="str">
        <f t="shared" si="53"/>
        <v/>
      </c>
      <c r="AQ50" s="86"/>
      <c r="AR50" s="83" t="str">
        <f t="shared" si="54"/>
        <v/>
      </c>
      <c r="AS50" s="86" t="str">
        <f t="shared" si="55"/>
        <v/>
      </c>
      <c r="AT50" s="86" t="str">
        <f t="shared" si="56"/>
        <v/>
      </c>
      <c r="AU50" s="84" t="str">
        <f>IF(AO50&lt;&gt;"", IF(RANK(AT50, AT$5:AT$62)+COUNTIF(AT$50:AT50, AT50) -1&lt;=(B$68-AP$63-AS$63), RANK(AT50, AT$5:AT$62)+COUNTIF(AT$50:AT50, AT50) -1, ""), "")</f>
        <v/>
      </c>
      <c r="AV50" s="93" t="str">
        <f t="shared" si="57"/>
        <v/>
      </c>
      <c r="AW50" s="103" t="str">
        <f t="shared" si="58"/>
        <v/>
      </c>
      <c r="AY50" s="144" t="str">
        <f>IF(AM50&lt;&gt; "", AM50/AM63, "")</f>
        <v/>
      </c>
      <c r="AZ50" s="62" t="str">
        <f t="shared" si="59"/>
        <v/>
      </c>
      <c r="BA50" s="70" t="str">
        <f t="shared" si="60"/>
        <v/>
      </c>
      <c r="BC50" s="97" t="str">
        <f t="shared" si="61"/>
        <v/>
      </c>
      <c r="BD50" s="62" t="str">
        <f t="shared" si="32"/>
        <v/>
      </c>
      <c r="BE50" s="62" t="str">
        <f t="shared" si="33"/>
        <v/>
      </c>
      <c r="BF50" s="145" t="str">
        <f t="shared" si="34"/>
        <v/>
      </c>
    </row>
    <row r="51" spans="1:58" ht="15" customHeight="1" x14ac:dyDescent="0.2">
      <c r="A51" s="47" t="s">
        <v>263</v>
      </c>
      <c r="B51" s="48" t="s">
        <v>321</v>
      </c>
      <c r="C51" s="141">
        <v>2055</v>
      </c>
      <c r="D51" s="134"/>
      <c r="E51" s="42">
        <f t="shared" si="35"/>
        <v>2.8181568842567197E-2</v>
      </c>
      <c r="F51" s="43">
        <f t="shared" si="27"/>
        <v>0</v>
      </c>
      <c r="G51" s="43">
        <f t="shared" si="36"/>
        <v>2055</v>
      </c>
      <c r="H51" s="43" t="str">
        <f>IF(C51&lt;&gt;"", IF(RANK(G51, G$5:G$62)+COUNTIF(G$51:G51, G51) -1&lt;=(H$65-F$63), RANK(G51, G$5:G$62)+COUNTIF(G$51:G51, G51) -1, ""), "")</f>
        <v/>
      </c>
      <c r="I51" s="138" t="str">
        <f t="shared" si="37"/>
        <v/>
      </c>
      <c r="J51" s="143">
        <v>2543</v>
      </c>
      <c r="K51" s="134"/>
      <c r="L51" s="42">
        <f t="shared" si="38"/>
        <v>2.873836000361631E-2</v>
      </c>
      <c r="M51" s="43">
        <f t="shared" si="28"/>
        <v>0</v>
      </c>
      <c r="N51" s="43">
        <f t="shared" si="39"/>
        <v>2543</v>
      </c>
      <c r="O51" s="43" t="str">
        <f>IF(J51&lt;&gt;"", IF(RANK(N51, N$5:N$62)+COUNTIF(N$51:N51, N51) -1&lt;=(O$65-M$63), RANK(N51, N$5:N$62)+COUNTIF(N$51:N51, N51) -1, ""), "")</f>
        <v/>
      </c>
      <c r="P51" s="138" t="str">
        <f t="shared" si="40"/>
        <v/>
      </c>
      <c r="Q51" s="143">
        <v>4250</v>
      </c>
      <c r="R51" s="134"/>
      <c r="S51" s="42">
        <f t="shared" si="41"/>
        <v>5.5358724534986713E-2</v>
      </c>
      <c r="T51" s="43">
        <f t="shared" si="29"/>
        <v>0</v>
      </c>
      <c r="U51" s="43">
        <f t="shared" si="42"/>
        <v>4250</v>
      </c>
      <c r="V51" s="43" t="str">
        <f>IF(Q51&lt;&gt;"", IF(RANK(U51, U$5:U$62)+COUNTIF(U$51:U51, U51) -1&lt;=(V$65-T$63), RANK(U51, U$5:U$62)+COUNTIF(U$51:U51, U51) -1, ""), "")</f>
        <v/>
      </c>
      <c r="W51" s="138" t="str">
        <f t="shared" si="43"/>
        <v/>
      </c>
      <c r="X51" s="143">
        <v>1787</v>
      </c>
      <c r="Y51" s="134"/>
      <c r="Z51" s="42">
        <f t="shared" si="44"/>
        <v>2.6268209146099456E-2</v>
      </c>
      <c r="AA51" s="43">
        <f t="shared" si="30"/>
        <v>0</v>
      </c>
      <c r="AB51" s="43">
        <f t="shared" si="45"/>
        <v>1787</v>
      </c>
      <c r="AC51" s="43" t="str">
        <f>IF(X51&lt;&gt;"", IF(RANK(AB51, AB$5:AB$62)+COUNTIF(AB$51:AB51, AB51) -1&lt;=(AC$65-AA$63), RANK(AB51, AB$5:AB$62)+COUNTIF(AB$51:AB51, AB51) -1, ""), "")</f>
        <v/>
      </c>
      <c r="AD51" s="138" t="str">
        <f t="shared" si="46"/>
        <v/>
      </c>
      <c r="AE51" s="143">
        <v>1112</v>
      </c>
      <c r="AF51" s="134"/>
      <c r="AG51" s="42">
        <f t="shared" si="47"/>
        <v>1.5287955235987187E-2</v>
      </c>
      <c r="AH51" s="43">
        <f t="shared" si="31"/>
        <v>0</v>
      </c>
      <c r="AI51" s="43">
        <f t="shared" si="48"/>
        <v>1112</v>
      </c>
      <c r="AJ51" s="43" t="str">
        <f>IF(AE51&lt;&gt;"", IF(RANK(AI51, AI$5:AI$62)+COUNTIF(AI$51:AI51, AI51) -1&lt;=(AJ$65-AH$63), RANK(AI51, AI$5:AI$62)+COUNTIF(AI$51:AI51, AI51) -1, ""), "")</f>
        <v/>
      </c>
      <c r="AK51" s="138" t="str">
        <f t="shared" si="49"/>
        <v/>
      </c>
      <c r="AL51" s="149" t="str">
        <f t="shared" si="50"/>
        <v/>
      </c>
      <c r="AM51" s="50">
        <f t="shared" si="51"/>
        <v>11747</v>
      </c>
      <c r="AN51" s="51"/>
      <c r="AO51" s="84" t="str">
        <f t="shared" si="52"/>
        <v/>
      </c>
      <c r="AP51" s="86" t="str">
        <f t="shared" si="53"/>
        <v/>
      </c>
      <c r="AQ51" s="86"/>
      <c r="AR51" s="83" t="str">
        <f t="shared" si="54"/>
        <v/>
      </c>
      <c r="AS51" s="86" t="str">
        <f t="shared" si="55"/>
        <v/>
      </c>
      <c r="AT51" s="86" t="str">
        <f t="shared" si="56"/>
        <v/>
      </c>
      <c r="AU51" s="84" t="str">
        <f>IF(AO51&lt;&gt;"", IF(RANK(AT51, AT$5:AT$62)+COUNTIF(AT$51:AT51, AT51) -1&lt;=(B$68-AP$63-AS$63), RANK(AT51, AT$5:AT$62)+COUNTIF(AT$51:AT51, AT51) -1, ""), "")</f>
        <v/>
      </c>
      <c r="AV51" s="93" t="str">
        <f t="shared" si="57"/>
        <v/>
      </c>
      <c r="AW51" s="103" t="str">
        <f t="shared" si="58"/>
        <v/>
      </c>
      <c r="AY51" s="144">
        <f>IF(AM51&lt;&gt; "", AM51/AM63, "")</f>
        <v>5.984421247828501E-3</v>
      </c>
      <c r="AZ51" s="62" t="str">
        <f t="shared" si="59"/>
        <v/>
      </c>
      <c r="BA51" s="70">
        <f t="shared" si="60"/>
        <v>-5.9844212478285001E-3</v>
      </c>
      <c r="BC51" s="97" t="str">
        <f t="shared" si="61"/>
        <v/>
      </c>
      <c r="BD51" s="62" t="str">
        <f t="shared" si="32"/>
        <v/>
      </c>
      <c r="BE51" s="62" t="str">
        <f t="shared" si="33"/>
        <v/>
      </c>
      <c r="BF51" s="145" t="str">
        <f t="shared" si="34"/>
        <v/>
      </c>
    </row>
    <row r="52" spans="1:58" ht="15" customHeight="1" x14ac:dyDescent="0.2">
      <c r="A52" s="47" t="s">
        <v>264</v>
      </c>
      <c r="B52" s="48" t="s">
        <v>322</v>
      </c>
      <c r="C52" s="49"/>
      <c r="D52" s="134"/>
      <c r="E52" s="42" t="str">
        <f t="shared" si="35"/>
        <v/>
      </c>
      <c r="F52" s="43" t="str">
        <f t="shared" si="27"/>
        <v/>
      </c>
      <c r="G52" s="43" t="str">
        <f t="shared" si="36"/>
        <v/>
      </c>
      <c r="H52" s="43" t="str">
        <f>IF(C52&lt;&gt;"", IF(RANK(G52, G$5:G$62)+COUNTIF(G$52:G52, G52) -1&lt;=(H$65-F$63), RANK(G52, G$5:G$62)+COUNTIF(G$52:G52, G52) -1, ""), "")</f>
        <v/>
      </c>
      <c r="I52" s="138" t="str">
        <f t="shared" si="37"/>
        <v/>
      </c>
      <c r="J52" s="142"/>
      <c r="K52" s="134"/>
      <c r="L52" s="42" t="str">
        <f t="shared" si="38"/>
        <v/>
      </c>
      <c r="M52" s="43" t="str">
        <f t="shared" si="28"/>
        <v/>
      </c>
      <c r="N52" s="43" t="str">
        <f t="shared" si="39"/>
        <v/>
      </c>
      <c r="O52" s="43" t="str">
        <f>IF(J52&lt;&gt;"", IF(RANK(N52, N$5:N$62)+COUNTIF(N$52:N52, N52) -1&lt;=(O$65-M$63), RANK(N52, N$5:N$62)+COUNTIF(N$52:N52, N52) -1, ""), "")</f>
        <v/>
      </c>
      <c r="P52" s="138" t="str">
        <f t="shared" si="40"/>
        <v/>
      </c>
      <c r="Q52" s="142"/>
      <c r="R52" s="134"/>
      <c r="S52" s="42" t="str">
        <f t="shared" si="41"/>
        <v/>
      </c>
      <c r="T52" s="43" t="str">
        <f t="shared" si="29"/>
        <v/>
      </c>
      <c r="U52" s="43" t="str">
        <f t="shared" si="42"/>
        <v/>
      </c>
      <c r="V52" s="43" t="str">
        <f>IF(Q52&lt;&gt;"", IF(RANK(U52, U$5:U$62)+COUNTIF(U$52:U52, U52) -1&lt;=(V$65-T$63), RANK(U52, U$5:U$62)+COUNTIF(U$52:U52, U52) -1, ""), "")</f>
        <v/>
      </c>
      <c r="W52" s="138" t="str">
        <f t="shared" si="43"/>
        <v/>
      </c>
      <c r="X52" s="142"/>
      <c r="Y52" s="134"/>
      <c r="Z52" s="42" t="str">
        <f t="shared" si="44"/>
        <v/>
      </c>
      <c r="AA52" s="43" t="str">
        <f t="shared" si="30"/>
        <v/>
      </c>
      <c r="AB52" s="43" t="str">
        <f t="shared" si="45"/>
        <v/>
      </c>
      <c r="AC52" s="43" t="str">
        <f>IF(X52&lt;&gt;"", IF(RANK(AB52, AB$5:AB$62)+COUNTIF(AB$52:AB52, AB52) -1&lt;=(AC$65-AA$63), RANK(AB52, AB$5:AB$62)+COUNTIF(AB$52:AB52, AB52) -1, ""), "")</f>
        <v/>
      </c>
      <c r="AD52" s="138" t="str">
        <f t="shared" si="46"/>
        <v/>
      </c>
      <c r="AE52" s="142"/>
      <c r="AF52" s="134"/>
      <c r="AG52" s="42" t="str">
        <f t="shared" si="47"/>
        <v/>
      </c>
      <c r="AH52" s="43" t="str">
        <f t="shared" si="31"/>
        <v/>
      </c>
      <c r="AI52" s="43" t="str">
        <f t="shared" si="48"/>
        <v/>
      </c>
      <c r="AJ52" s="43" t="str">
        <f>IF(AE52&lt;&gt;"", IF(RANK(AI52, AI$5:AI$62)+COUNTIF(AI$52:AI52, AI52) -1&lt;=(AJ$65-AH$63), RANK(AI52, AI$5:AI$62)+COUNTIF(AI$52:AI52, AI52) -1, ""), "")</f>
        <v/>
      </c>
      <c r="AK52" s="138" t="str">
        <f t="shared" si="49"/>
        <v/>
      </c>
      <c r="AL52" s="149" t="str">
        <f t="shared" si="50"/>
        <v/>
      </c>
      <c r="AM52" s="50" t="str">
        <f t="shared" si="51"/>
        <v/>
      </c>
      <c r="AN52" s="51"/>
      <c r="AO52" s="84" t="str">
        <f t="shared" si="52"/>
        <v/>
      </c>
      <c r="AP52" s="86" t="str">
        <f t="shared" si="53"/>
        <v/>
      </c>
      <c r="AQ52" s="86"/>
      <c r="AR52" s="83" t="str">
        <f t="shared" si="54"/>
        <v/>
      </c>
      <c r="AS52" s="86" t="str">
        <f t="shared" si="55"/>
        <v/>
      </c>
      <c r="AT52" s="86" t="str">
        <f t="shared" si="56"/>
        <v/>
      </c>
      <c r="AU52" s="84" t="str">
        <f>IF(AO52&lt;&gt;"", IF(RANK(AT52, AT$5:AT$62)+COUNTIF(AT$52:AT52, AT52) -1&lt;=(B$68-AP$63-AS$63), RANK(AT52, AT$5:AT$62)+COUNTIF(AT$52:AT52, AT52) -1, ""), "")</f>
        <v/>
      </c>
      <c r="AV52" s="93" t="str">
        <f t="shared" si="57"/>
        <v/>
      </c>
      <c r="AW52" s="103" t="str">
        <f t="shared" si="58"/>
        <v/>
      </c>
      <c r="AY52" s="144" t="str">
        <f>IF(AM52&lt;&gt; "", AM52/AM63, "")</f>
        <v/>
      </c>
      <c r="AZ52" s="62" t="str">
        <f t="shared" si="59"/>
        <v/>
      </c>
      <c r="BA52" s="70" t="str">
        <f t="shared" si="60"/>
        <v/>
      </c>
      <c r="BC52" s="97" t="str">
        <f t="shared" si="61"/>
        <v/>
      </c>
      <c r="BD52" s="62" t="str">
        <f t="shared" si="32"/>
        <v/>
      </c>
      <c r="BE52" s="62" t="str">
        <f t="shared" si="33"/>
        <v/>
      </c>
      <c r="BF52" s="145" t="str">
        <f t="shared" si="34"/>
        <v/>
      </c>
    </row>
    <row r="53" spans="1:58" ht="15" customHeight="1" x14ac:dyDescent="0.2">
      <c r="A53" s="47" t="s">
        <v>265</v>
      </c>
      <c r="B53" s="48" t="s">
        <v>323</v>
      </c>
      <c r="C53" s="141">
        <v>1070</v>
      </c>
      <c r="D53" s="134"/>
      <c r="E53" s="42">
        <f t="shared" si="35"/>
        <v>1.4673614920460779E-2</v>
      </c>
      <c r="F53" s="43">
        <f t="shared" si="27"/>
        <v>0</v>
      </c>
      <c r="G53" s="43">
        <f t="shared" si="36"/>
        <v>1070</v>
      </c>
      <c r="H53" s="43" t="str">
        <f>IF(C53&lt;&gt;"", IF(RANK(G53, G$5:G$62)+COUNTIF(G$53:G53, G53) -1&lt;=(H$65-F$63), RANK(G53, G$5:G$62)+COUNTIF(G$53:G53, G53) -1, ""), "")</f>
        <v/>
      </c>
      <c r="I53" s="138" t="str">
        <f t="shared" si="37"/>
        <v/>
      </c>
      <c r="J53" s="143">
        <v>1341</v>
      </c>
      <c r="K53" s="134"/>
      <c r="L53" s="42">
        <f t="shared" si="38"/>
        <v>1.5154597233523189E-2</v>
      </c>
      <c r="M53" s="43">
        <f t="shared" si="28"/>
        <v>0</v>
      </c>
      <c r="N53" s="43">
        <f t="shared" si="39"/>
        <v>1341</v>
      </c>
      <c r="O53" s="43" t="str">
        <f>IF(J53&lt;&gt;"", IF(RANK(N53, N$5:N$62)+COUNTIF(N$53:N53, N53) -1&lt;=(O$65-M$63), RANK(N53, N$5:N$62)+COUNTIF(N$53:N53, N53) -1, ""), "")</f>
        <v/>
      </c>
      <c r="P53" s="138" t="str">
        <f t="shared" si="40"/>
        <v/>
      </c>
      <c r="Q53" s="143">
        <v>2983</v>
      </c>
      <c r="R53" s="134"/>
      <c r="S53" s="42">
        <f t="shared" si="41"/>
        <v>3.8855311832438913E-2</v>
      </c>
      <c r="T53" s="43">
        <f t="shared" si="29"/>
        <v>0</v>
      </c>
      <c r="U53" s="43">
        <f t="shared" si="42"/>
        <v>2983</v>
      </c>
      <c r="V53" s="43" t="str">
        <f>IF(Q53&lt;&gt;"", IF(RANK(U53, U$5:U$62)+COUNTIF(U$53:U53, U53) -1&lt;=(V$65-T$63), RANK(U53, U$5:U$62)+COUNTIF(U$53:U53, U53) -1, ""), "")</f>
        <v/>
      </c>
      <c r="W53" s="138" t="str">
        <f t="shared" si="43"/>
        <v/>
      </c>
      <c r="X53" s="143">
        <v>897</v>
      </c>
      <c r="Y53" s="134"/>
      <c r="Z53" s="42">
        <f t="shared" si="44"/>
        <v>1.3185553219950316E-2</v>
      </c>
      <c r="AA53" s="43">
        <f t="shared" si="30"/>
        <v>0</v>
      </c>
      <c r="AB53" s="43">
        <f t="shared" si="45"/>
        <v>897</v>
      </c>
      <c r="AC53" s="43" t="str">
        <f>IF(X53&lt;&gt;"", IF(RANK(AB53, AB$5:AB$62)+COUNTIF(AB$53:AB53, AB53) -1&lt;=(AC$65-AA$63), RANK(AB53, AB$5:AB$62)+COUNTIF(AB$53:AB53, AB53) -1, ""), "")</f>
        <v/>
      </c>
      <c r="AD53" s="138" t="str">
        <f t="shared" si="46"/>
        <v/>
      </c>
      <c r="AE53" s="143">
        <v>249</v>
      </c>
      <c r="AF53" s="134"/>
      <c r="AG53" s="42">
        <f t="shared" si="47"/>
        <v>3.4232921346769871E-3</v>
      </c>
      <c r="AH53" s="43">
        <f t="shared" si="31"/>
        <v>0</v>
      </c>
      <c r="AI53" s="43">
        <f t="shared" si="48"/>
        <v>249</v>
      </c>
      <c r="AJ53" s="43" t="str">
        <f>IF(AE53&lt;&gt;"", IF(RANK(AI53, AI$5:AI$62)+COUNTIF(AI$53:AI53, AI53) -1&lt;=(AJ$65-AH$63), RANK(AI53, AI$5:AI$62)+COUNTIF(AI$53:AI53, AI53) -1, ""), "")</f>
        <v/>
      </c>
      <c r="AK53" s="138" t="str">
        <f t="shared" si="49"/>
        <v/>
      </c>
      <c r="AL53" s="149" t="str">
        <f t="shared" si="50"/>
        <v/>
      </c>
      <c r="AM53" s="50">
        <f t="shared" si="51"/>
        <v>6540</v>
      </c>
      <c r="AN53" s="51"/>
      <c r="AO53" s="84" t="str">
        <f t="shared" si="52"/>
        <v/>
      </c>
      <c r="AP53" s="86" t="str">
        <f t="shared" si="53"/>
        <v/>
      </c>
      <c r="AQ53" s="86"/>
      <c r="AR53" s="83" t="str">
        <f t="shared" si="54"/>
        <v/>
      </c>
      <c r="AS53" s="86" t="str">
        <f t="shared" si="55"/>
        <v/>
      </c>
      <c r="AT53" s="86" t="str">
        <f t="shared" si="56"/>
        <v/>
      </c>
      <c r="AU53" s="84" t="str">
        <f>IF(AO53&lt;&gt;"", IF(RANK(AT53, AT$5:AT$62)+COUNTIF(AT$53:AT53, AT53) -1&lt;=(B$68-AP$63-AS$63), RANK(AT53, AT$5:AT$62)+COUNTIF(AT$53:AT53, AT53) -1, ""), "")</f>
        <v/>
      </c>
      <c r="AV53" s="93" t="str">
        <f t="shared" si="57"/>
        <v/>
      </c>
      <c r="AW53" s="103" t="str">
        <f t="shared" si="58"/>
        <v/>
      </c>
      <c r="AY53" s="144">
        <f>IF(AM53&lt;&gt; "", AM53/AM63, "")</f>
        <v>3.3317540615304671E-3</v>
      </c>
      <c r="AZ53" s="62" t="str">
        <f t="shared" si="59"/>
        <v/>
      </c>
      <c r="BA53" s="70">
        <f t="shared" si="60"/>
        <v>-3.3317540615304701E-3</v>
      </c>
      <c r="BC53" s="97" t="str">
        <f t="shared" si="61"/>
        <v/>
      </c>
      <c r="BD53" s="62" t="str">
        <f t="shared" si="32"/>
        <v/>
      </c>
      <c r="BE53" s="62" t="str">
        <f t="shared" si="33"/>
        <v/>
      </c>
      <c r="BF53" s="145" t="str">
        <f t="shared" si="34"/>
        <v/>
      </c>
    </row>
    <row r="54" spans="1:58" ht="15" customHeight="1" x14ac:dyDescent="0.2">
      <c r="A54" s="47" t="s">
        <v>266</v>
      </c>
      <c r="B54" s="48" t="s">
        <v>324</v>
      </c>
      <c r="C54" s="141">
        <v>1412</v>
      </c>
      <c r="D54" s="134"/>
      <c r="E54" s="42">
        <f t="shared" si="35"/>
        <v>1.9363686231486561E-2</v>
      </c>
      <c r="F54" s="43">
        <f t="shared" si="27"/>
        <v>0</v>
      </c>
      <c r="G54" s="43">
        <f t="shared" si="36"/>
        <v>1412</v>
      </c>
      <c r="H54" s="43" t="str">
        <f>IF(C54&lt;&gt;"", IF(RANK(G54, G$5:G$62)+COUNTIF(G$54:G54, G54) -1&lt;=(H$65-F$63), RANK(G54, G$5:G$62)+COUNTIF(G$54:G54, G54) -1, ""), "")</f>
        <v/>
      </c>
      <c r="I54" s="138" t="str">
        <f t="shared" si="37"/>
        <v/>
      </c>
      <c r="J54" s="143">
        <v>1534</v>
      </c>
      <c r="K54" s="134"/>
      <c r="L54" s="42">
        <f t="shared" si="38"/>
        <v>1.7335683934544797E-2</v>
      </c>
      <c r="M54" s="43">
        <f t="shared" si="28"/>
        <v>0</v>
      </c>
      <c r="N54" s="43">
        <f t="shared" si="39"/>
        <v>1534</v>
      </c>
      <c r="O54" s="43" t="str">
        <f>IF(J54&lt;&gt;"", IF(RANK(N54, N$5:N$62)+COUNTIF(N$54:N54, N54) -1&lt;=(O$65-M$63), RANK(N54, N$5:N$62)+COUNTIF(N$54:N54, N54) -1, ""), "")</f>
        <v/>
      </c>
      <c r="P54" s="138" t="str">
        <f t="shared" si="40"/>
        <v/>
      </c>
      <c r="Q54" s="143">
        <v>823</v>
      </c>
      <c r="R54" s="134"/>
      <c r="S54" s="42">
        <f t="shared" si="41"/>
        <v>1.0720054186422133E-2</v>
      </c>
      <c r="T54" s="43">
        <f t="shared" si="29"/>
        <v>0</v>
      </c>
      <c r="U54" s="43">
        <f t="shared" si="42"/>
        <v>823</v>
      </c>
      <c r="V54" s="43" t="str">
        <f>IF(Q54&lt;&gt;"", IF(RANK(U54, U$5:U$62)+COUNTIF(U$54:U54, U54) -1&lt;=(V$65-T$63), RANK(U54, U$5:U$62)+COUNTIF(U$54:U54, U54) -1, ""), "")</f>
        <v/>
      </c>
      <c r="W54" s="138" t="str">
        <f t="shared" si="43"/>
        <v/>
      </c>
      <c r="X54" s="143">
        <v>665</v>
      </c>
      <c r="Y54" s="134"/>
      <c r="Z54" s="42">
        <f t="shared" si="44"/>
        <v>9.775242911111438E-3</v>
      </c>
      <c r="AA54" s="43">
        <f t="shared" si="30"/>
        <v>0</v>
      </c>
      <c r="AB54" s="43">
        <f t="shared" si="45"/>
        <v>665</v>
      </c>
      <c r="AC54" s="43" t="str">
        <f>IF(X54&lt;&gt;"", IF(RANK(AB54, AB$5:AB$62)+COUNTIF(AB$54:AB54, AB54) -1&lt;=(AC$65-AA$63), RANK(AB54, AB$5:AB$62)+COUNTIF(AB$54:AB54, AB54) -1, ""), "")</f>
        <v/>
      </c>
      <c r="AD54" s="138" t="str">
        <f t="shared" si="46"/>
        <v/>
      </c>
      <c r="AE54" s="143">
        <v>506</v>
      </c>
      <c r="AF54" s="134"/>
      <c r="AG54" s="42">
        <f t="shared" si="47"/>
        <v>6.9565695588215074E-3</v>
      </c>
      <c r="AH54" s="43">
        <f t="shared" si="31"/>
        <v>0</v>
      </c>
      <c r="AI54" s="43">
        <f t="shared" si="48"/>
        <v>506</v>
      </c>
      <c r="AJ54" s="43" t="str">
        <f>IF(AE54&lt;&gt;"", IF(RANK(AI54, AI$5:AI$62)+COUNTIF(AI$54:AI54, AI54) -1&lt;=(AJ$65-AH$63), RANK(AI54, AI$5:AI$62)+COUNTIF(AI$54:AI54, AI54) -1, ""), "")</f>
        <v/>
      </c>
      <c r="AK54" s="138" t="str">
        <f t="shared" si="49"/>
        <v/>
      </c>
      <c r="AL54" s="149" t="str">
        <f t="shared" si="50"/>
        <v/>
      </c>
      <c r="AM54" s="50">
        <f t="shared" si="51"/>
        <v>4940</v>
      </c>
      <c r="AN54" s="51"/>
      <c r="AO54" s="84" t="str">
        <f t="shared" si="52"/>
        <v/>
      </c>
      <c r="AP54" s="86" t="str">
        <f t="shared" si="53"/>
        <v/>
      </c>
      <c r="AQ54" s="86"/>
      <c r="AR54" s="83" t="str">
        <f t="shared" si="54"/>
        <v/>
      </c>
      <c r="AS54" s="86" t="str">
        <f t="shared" si="55"/>
        <v/>
      </c>
      <c r="AT54" s="86" t="str">
        <f t="shared" si="56"/>
        <v/>
      </c>
      <c r="AU54" s="84" t="str">
        <f>IF(AO54&lt;&gt;"", IF(RANK(AT54, AT$5:AT$62)+COUNTIF(AT$54:AT54, AT54) -1&lt;=(B$68-AP$63-AS$63), RANK(AT54, AT$5:AT$62)+COUNTIF(AT$54:AT54, AT54) -1, ""), "")</f>
        <v/>
      </c>
      <c r="AV54" s="93" t="str">
        <f t="shared" si="57"/>
        <v/>
      </c>
      <c r="AW54" s="103" t="str">
        <f t="shared" si="58"/>
        <v/>
      </c>
      <c r="AY54" s="144">
        <f>IF(AM54&lt;&gt; "", AM54/AM63, "")</f>
        <v>2.516646034244726E-3</v>
      </c>
      <c r="AZ54" s="62" t="str">
        <f t="shared" si="59"/>
        <v/>
      </c>
      <c r="BA54" s="70">
        <f t="shared" si="60"/>
        <v>-2.5166460342447299E-3</v>
      </c>
      <c r="BC54" s="97" t="str">
        <f t="shared" si="61"/>
        <v/>
      </c>
      <c r="BD54" s="62" t="str">
        <f t="shared" si="32"/>
        <v/>
      </c>
      <c r="BE54" s="62" t="str">
        <f t="shared" si="33"/>
        <v/>
      </c>
      <c r="BF54" s="145" t="str">
        <f t="shared" si="34"/>
        <v/>
      </c>
    </row>
    <row r="55" spans="1:58" ht="15" customHeight="1" x14ac:dyDescent="0.2">
      <c r="A55" s="47" t="s">
        <v>267</v>
      </c>
      <c r="B55" s="48" t="s">
        <v>325</v>
      </c>
      <c r="C55" s="141">
        <v>2083</v>
      </c>
      <c r="D55" s="134"/>
      <c r="E55" s="42">
        <f t="shared" si="35"/>
        <v>2.8565551289083928E-2</v>
      </c>
      <c r="F55" s="43">
        <f t="shared" si="27"/>
        <v>0</v>
      </c>
      <c r="G55" s="43">
        <f t="shared" si="36"/>
        <v>2083</v>
      </c>
      <c r="H55" s="43" t="str">
        <f>IF(C55&lt;&gt;"", IF(RANK(G55, G$5:G$62)+COUNTIF(G$55:G55, G55) -1&lt;=(H$65-F$63), RANK(G55, G$5:G$62)+COUNTIF(G$55:G55, G55) -1, ""), "")</f>
        <v/>
      </c>
      <c r="I55" s="138" t="str">
        <f t="shared" si="37"/>
        <v/>
      </c>
      <c r="J55" s="143">
        <v>6908</v>
      </c>
      <c r="K55" s="134"/>
      <c r="L55" s="42">
        <f t="shared" si="38"/>
        <v>7.8067082542265617E-2</v>
      </c>
      <c r="M55" s="43">
        <f t="shared" si="28"/>
        <v>0</v>
      </c>
      <c r="N55" s="43">
        <f t="shared" si="39"/>
        <v>6908</v>
      </c>
      <c r="O55" s="43" t="str">
        <f>IF(J55&lt;&gt;"", IF(RANK(N55, N$5:N$62)+COUNTIF(N$55:N55, N55) -1&lt;=(O$65-M$63), RANK(N55, N$5:N$62)+COUNTIF(N$55:N55, N55) -1, ""), "")</f>
        <v/>
      </c>
      <c r="P55" s="138" t="str">
        <f t="shared" si="40"/>
        <v/>
      </c>
      <c r="Q55" s="143">
        <v>2089</v>
      </c>
      <c r="R55" s="134"/>
      <c r="S55" s="42">
        <f t="shared" si="41"/>
        <v>2.721044130672641E-2</v>
      </c>
      <c r="T55" s="43">
        <f t="shared" si="29"/>
        <v>0</v>
      </c>
      <c r="U55" s="43">
        <f t="shared" si="42"/>
        <v>2089</v>
      </c>
      <c r="V55" s="43" t="str">
        <f>IF(Q55&lt;&gt;"", IF(RANK(U55, U$5:U$62)+COUNTIF(U$55:U55, U55) -1&lt;=(V$65-T$63), RANK(U55, U$5:U$62)+COUNTIF(U$55:U55, U55) -1, ""), "")</f>
        <v/>
      </c>
      <c r="W55" s="138" t="str">
        <f t="shared" si="43"/>
        <v/>
      </c>
      <c r="X55" s="143">
        <v>10689</v>
      </c>
      <c r="Y55" s="134"/>
      <c r="Z55" s="42">
        <f t="shared" si="44"/>
        <v>0.15712416763439122</v>
      </c>
      <c r="AA55" s="43">
        <f t="shared" si="30"/>
        <v>0</v>
      </c>
      <c r="AB55" s="43">
        <f t="shared" si="45"/>
        <v>10689</v>
      </c>
      <c r="AC55" s="43" t="str">
        <f>IF(X55&lt;&gt;"", IF(RANK(AB55, AB$5:AB$62)+COUNTIF(AB$55:AB55, AB55) -1&lt;=(AC$65-AA$63), RANK(AB55, AB$5:AB$62)+COUNTIF(AB$55:AB55, AB55) -1, ""), "")</f>
        <v/>
      </c>
      <c r="AD55" s="138" t="str">
        <f t="shared" si="46"/>
        <v/>
      </c>
      <c r="AE55" s="143">
        <v>10671</v>
      </c>
      <c r="AF55" s="134"/>
      <c r="AG55" s="42">
        <f t="shared" si="47"/>
        <v>0.14670662798850653</v>
      </c>
      <c r="AH55" s="43">
        <f t="shared" si="31"/>
        <v>0</v>
      </c>
      <c r="AI55" s="43">
        <f t="shared" si="48"/>
        <v>10671</v>
      </c>
      <c r="AJ55" s="43" t="str">
        <f>IF(AE55&lt;&gt;"", IF(RANK(AI55, AI$5:AI$62)+COUNTIF(AI$55:AI55, AI55) -1&lt;=(AJ$65-AH$63), RANK(AI55, AI$5:AI$62)+COUNTIF(AI$55:AI55, AI55) -1, ""), "")</f>
        <v/>
      </c>
      <c r="AK55" s="138" t="str">
        <f t="shared" si="49"/>
        <v/>
      </c>
      <c r="AL55" s="149" t="str">
        <f t="shared" si="50"/>
        <v/>
      </c>
      <c r="AM55" s="50">
        <f t="shared" si="51"/>
        <v>32440</v>
      </c>
      <c r="AN55" s="51"/>
      <c r="AO55" s="84" t="str">
        <f t="shared" si="52"/>
        <v/>
      </c>
      <c r="AP55" s="86" t="str">
        <f t="shared" si="53"/>
        <v/>
      </c>
      <c r="AQ55" s="86"/>
      <c r="AR55" s="83" t="str">
        <f t="shared" si="54"/>
        <v/>
      </c>
      <c r="AS55" s="86" t="str">
        <f t="shared" si="55"/>
        <v/>
      </c>
      <c r="AT55" s="86" t="str">
        <f t="shared" si="56"/>
        <v/>
      </c>
      <c r="AU55" s="84" t="str">
        <f>IF(AO55&lt;&gt;"", IF(RANK(AT55, AT$5:AT$62)+COUNTIF(AT$55:AT55, AT55) -1&lt;=(B$68-AP$63-AS$63), RANK(AT55, AT$5:AT$62)+COUNTIF(AT$55:AT55, AT55) -1, ""), "")</f>
        <v/>
      </c>
      <c r="AV55" s="93" t="str">
        <f t="shared" si="57"/>
        <v/>
      </c>
      <c r="AW55" s="103" t="str">
        <f t="shared" si="58"/>
        <v/>
      </c>
      <c r="AY55" s="144">
        <f>IF(AM55&lt;&gt; "", AM55/AM63, "")</f>
        <v>1.6526315253218404E-2</v>
      </c>
      <c r="AZ55" s="62" t="str">
        <f t="shared" si="59"/>
        <v/>
      </c>
      <c r="BA55" s="70">
        <f t="shared" si="60"/>
        <v>-1.6526315253218401E-2</v>
      </c>
      <c r="BC55" s="97" t="str">
        <f t="shared" si="61"/>
        <v/>
      </c>
      <c r="BD55" s="62" t="str">
        <f t="shared" si="32"/>
        <v/>
      </c>
      <c r="BE55" s="62" t="str">
        <f t="shared" si="33"/>
        <v/>
      </c>
      <c r="BF55" s="145" t="str">
        <f t="shared" si="34"/>
        <v/>
      </c>
    </row>
    <row r="56" spans="1:58" ht="15" customHeight="1" x14ac:dyDescent="0.2">
      <c r="A56" s="47" t="s">
        <v>268</v>
      </c>
      <c r="B56" s="48" t="s">
        <v>326</v>
      </c>
      <c r="C56" s="49"/>
      <c r="D56" s="134"/>
      <c r="E56" s="42" t="str">
        <f t="shared" si="35"/>
        <v/>
      </c>
      <c r="F56" s="43" t="str">
        <f t="shared" si="27"/>
        <v/>
      </c>
      <c r="G56" s="43" t="str">
        <f t="shared" si="36"/>
        <v/>
      </c>
      <c r="H56" s="43" t="str">
        <f>IF(C56&lt;&gt;"", IF(RANK(G56, G$5:G$62)+COUNTIF(G$56:G56, G56) -1&lt;=(H$65-F$63), RANK(G56, G$5:G$62)+COUNTIF(G$56:G56, G56) -1, ""), "")</f>
        <v/>
      </c>
      <c r="I56" s="138" t="str">
        <f t="shared" si="37"/>
        <v/>
      </c>
      <c r="J56" s="142"/>
      <c r="K56" s="134"/>
      <c r="L56" s="42" t="str">
        <f t="shared" si="38"/>
        <v/>
      </c>
      <c r="M56" s="43" t="str">
        <f t="shared" si="28"/>
        <v/>
      </c>
      <c r="N56" s="43" t="str">
        <f t="shared" si="39"/>
        <v/>
      </c>
      <c r="O56" s="43" t="str">
        <f>IF(J56&lt;&gt;"", IF(RANK(N56, N$5:N$62)+COUNTIF(N$56:N56, N56) -1&lt;=(O$65-M$63), RANK(N56, N$5:N$62)+COUNTIF(N$56:N56, N56) -1, ""), "")</f>
        <v/>
      </c>
      <c r="P56" s="138" t="str">
        <f t="shared" si="40"/>
        <v/>
      </c>
      <c r="Q56" s="142"/>
      <c r="R56" s="134"/>
      <c r="S56" s="42" t="str">
        <f t="shared" si="41"/>
        <v/>
      </c>
      <c r="T56" s="43" t="str">
        <f t="shared" si="29"/>
        <v/>
      </c>
      <c r="U56" s="43" t="str">
        <f t="shared" si="42"/>
        <v/>
      </c>
      <c r="V56" s="43" t="str">
        <f>IF(Q56&lt;&gt;"", IF(RANK(U56, U$5:U$62)+COUNTIF(U$56:U56, U56) -1&lt;=(V$65-T$63), RANK(U56, U$5:U$62)+COUNTIF(U$56:U56, U56) -1, ""), "")</f>
        <v/>
      </c>
      <c r="W56" s="138" t="str">
        <f t="shared" si="43"/>
        <v/>
      </c>
      <c r="X56" s="142"/>
      <c r="Y56" s="134"/>
      <c r="Z56" s="42" t="str">
        <f t="shared" si="44"/>
        <v/>
      </c>
      <c r="AA56" s="43" t="str">
        <f t="shared" si="30"/>
        <v/>
      </c>
      <c r="AB56" s="43" t="str">
        <f t="shared" si="45"/>
        <v/>
      </c>
      <c r="AC56" s="43" t="str">
        <f>IF(X56&lt;&gt;"", IF(RANK(AB56, AB$5:AB$62)+COUNTIF(AB$56:AB56, AB56) -1&lt;=(AC$65-AA$63), RANK(AB56, AB$5:AB$62)+COUNTIF(AB$56:AB56, AB56) -1, ""), "")</f>
        <v/>
      </c>
      <c r="AD56" s="138" t="str">
        <f t="shared" si="46"/>
        <v/>
      </c>
      <c r="AE56" s="142"/>
      <c r="AF56" s="134"/>
      <c r="AG56" s="42" t="str">
        <f t="shared" si="47"/>
        <v/>
      </c>
      <c r="AH56" s="43" t="str">
        <f t="shared" si="31"/>
        <v/>
      </c>
      <c r="AI56" s="43" t="str">
        <f t="shared" si="48"/>
        <v/>
      </c>
      <c r="AJ56" s="43" t="str">
        <f>IF(AE56&lt;&gt;"", IF(RANK(AI56, AI$5:AI$62)+COUNTIF(AI$56:AI56, AI56) -1&lt;=(AJ$65-AH$63), RANK(AI56, AI$5:AI$62)+COUNTIF(AI$56:AI56, AI56) -1, ""), "")</f>
        <v/>
      </c>
      <c r="AK56" s="138" t="str">
        <f t="shared" si="49"/>
        <v/>
      </c>
      <c r="AL56" s="149" t="str">
        <f t="shared" si="50"/>
        <v/>
      </c>
      <c r="AM56" s="50" t="str">
        <f t="shared" si="51"/>
        <v/>
      </c>
      <c r="AN56" s="51"/>
      <c r="AO56" s="84" t="str">
        <f t="shared" si="52"/>
        <v/>
      </c>
      <c r="AP56" s="86" t="str">
        <f t="shared" si="53"/>
        <v/>
      </c>
      <c r="AQ56" s="86"/>
      <c r="AR56" s="83" t="str">
        <f t="shared" si="54"/>
        <v/>
      </c>
      <c r="AS56" s="86" t="str">
        <f t="shared" si="55"/>
        <v/>
      </c>
      <c r="AT56" s="86" t="str">
        <f t="shared" si="56"/>
        <v/>
      </c>
      <c r="AU56" s="84" t="str">
        <f>IF(AO56&lt;&gt;"", IF(RANK(AT56, AT$5:AT$62)+COUNTIF(AT$56:AT56, AT56) -1&lt;=(B$68-AP$63-AS$63), RANK(AT56, AT$5:AT$62)+COUNTIF(AT$56:AT56, AT56) -1, ""), "")</f>
        <v/>
      </c>
      <c r="AV56" s="93" t="str">
        <f t="shared" si="57"/>
        <v/>
      </c>
      <c r="AW56" s="103" t="str">
        <f t="shared" si="58"/>
        <v/>
      </c>
      <c r="AY56" s="144" t="str">
        <f>IF(AM56&lt;&gt; "", AM56/AM63, "")</f>
        <v/>
      </c>
      <c r="AZ56" s="62" t="str">
        <f t="shared" si="59"/>
        <v/>
      </c>
      <c r="BA56" s="70" t="str">
        <f t="shared" si="60"/>
        <v/>
      </c>
      <c r="BC56" s="97" t="str">
        <f t="shared" si="61"/>
        <v/>
      </c>
      <c r="BD56" s="62" t="str">
        <f t="shared" si="32"/>
        <v/>
      </c>
      <c r="BE56" s="62" t="str">
        <f t="shared" si="33"/>
        <v/>
      </c>
      <c r="BF56" s="145" t="str">
        <f t="shared" si="34"/>
        <v/>
      </c>
    </row>
    <row r="57" spans="1:58" ht="15" customHeight="1" x14ac:dyDescent="0.2">
      <c r="A57" s="47" t="s">
        <v>269</v>
      </c>
      <c r="B57" s="48" t="s">
        <v>327</v>
      </c>
      <c r="C57" s="141">
        <v>6505</v>
      </c>
      <c r="D57" s="134"/>
      <c r="E57" s="42">
        <f t="shared" si="35"/>
        <v>8.9207350521119028E-2</v>
      </c>
      <c r="F57" s="43">
        <f t="shared" si="27"/>
        <v>0</v>
      </c>
      <c r="G57" s="43">
        <f t="shared" si="36"/>
        <v>6505</v>
      </c>
      <c r="H57" s="43" t="str">
        <f>IF(C57&lt;&gt;"", IF(RANK(G57, G$5:G$62)+COUNTIF(G$57:G57, G57) -1&lt;=(H$65-F$63), RANK(G57, G$5:G$62)+COUNTIF(G$57:G57, G57) -1, ""), "")</f>
        <v/>
      </c>
      <c r="I57" s="138" t="str">
        <f t="shared" si="37"/>
        <v/>
      </c>
      <c r="J57" s="143">
        <v>1476</v>
      </c>
      <c r="K57" s="134"/>
      <c r="L57" s="42">
        <f t="shared" si="38"/>
        <v>1.6680227827502035E-2</v>
      </c>
      <c r="M57" s="43">
        <f t="shared" si="28"/>
        <v>0</v>
      </c>
      <c r="N57" s="43">
        <f t="shared" si="39"/>
        <v>1476</v>
      </c>
      <c r="O57" s="43" t="str">
        <f>IF(J57&lt;&gt;"", IF(RANK(N57, N$5:N$62)+COUNTIF(N$57:N57, N57) -1&lt;=(O$65-M$63), RANK(N57, N$5:N$62)+COUNTIF(N$57:N57, N57) -1, ""), "")</f>
        <v/>
      </c>
      <c r="P57" s="138" t="str">
        <f t="shared" si="40"/>
        <v/>
      </c>
      <c r="Q57" s="143">
        <v>1915</v>
      </c>
      <c r="R57" s="134"/>
      <c r="S57" s="42">
        <f t="shared" si="41"/>
        <v>2.4943989996352837E-2</v>
      </c>
      <c r="T57" s="43">
        <f t="shared" si="29"/>
        <v>0</v>
      </c>
      <c r="U57" s="43">
        <f t="shared" si="42"/>
        <v>1915</v>
      </c>
      <c r="V57" s="43" t="str">
        <f>IF(Q57&lt;&gt;"", IF(RANK(U57, U$5:U$62)+COUNTIF(U$57:U57, U57) -1&lt;=(V$65-T$63), RANK(U57, U$5:U$62)+COUNTIF(U$57:U57, U57) -1, ""), "")</f>
        <v/>
      </c>
      <c r="W57" s="138" t="str">
        <f t="shared" si="43"/>
        <v/>
      </c>
      <c r="X57" s="143">
        <v>540</v>
      </c>
      <c r="Y57" s="134"/>
      <c r="Z57" s="42">
        <f t="shared" si="44"/>
        <v>7.9377912360904905E-3</v>
      </c>
      <c r="AA57" s="43">
        <f t="shared" si="30"/>
        <v>0</v>
      </c>
      <c r="AB57" s="43">
        <f t="shared" si="45"/>
        <v>540</v>
      </c>
      <c r="AC57" s="43" t="str">
        <f>IF(X57&lt;&gt;"", IF(RANK(AB57, AB$5:AB$62)+COUNTIF(AB$57:AB57, AB57) -1&lt;=(AC$65-AA$63), RANK(AB57, AB$5:AB$62)+COUNTIF(AB$57:AB57, AB57) -1, ""), "")</f>
        <v/>
      </c>
      <c r="AD57" s="138" t="str">
        <f t="shared" si="46"/>
        <v/>
      </c>
      <c r="AE57" s="143">
        <v>243</v>
      </c>
      <c r="AF57" s="134"/>
      <c r="AG57" s="42">
        <f t="shared" si="47"/>
        <v>3.3408031675763367E-3</v>
      </c>
      <c r="AH57" s="43">
        <f t="shared" si="31"/>
        <v>0</v>
      </c>
      <c r="AI57" s="43">
        <f t="shared" si="48"/>
        <v>243</v>
      </c>
      <c r="AJ57" s="43" t="str">
        <f>IF(AE57&lt;&gt;"", IF(RANK(AI57, AI$5:AI$62)+COUNTIF(AI$57:AI57, AI57) -1&lt;=(AJ$65-AH$63), RANK(AI57, AI$5:AI$62)+COUNTIF(AI$57:AI57, AI57) -1, ""), "")</f>
        <v/>
      </c>
      <c r="AK57" s="138" t="str">
        <f t="shared" si="49"/>
        <v/>
      </c>
      <c r="AL57" s="149" t="str">
        <f t="shared" si="50"/>
        <v/>
      </c>
      <c r="AM57" s="50">
        <f t="shared" si="51"/>
        <v>10679</v>
      </c>
      <c r="AN57" s="51"/>
      <c r="AO57" s="84" t="str">
        <f t="shared" si="52"/>
        <v/>
      </c>
      <c r="AP57" s="86" t="str">
        <f t="shared" si="53"/>
        <v/>
      </c>
      <c r="AQ57" s="86"/>
      <c r="AR57" s="83" t="str">
        <f t="shared" si="54"/>
        <v/>
      </c>
      <c r="AS57" s="86" t="str">
        <f t="shared" si="55"/>
        <v/>
      </c>
      <c r="AT57" s="86" t="str">
        <f t="shared" si="56"/>
        <v/>
      </c>
      <c r="AU57" s="84" t="str">
        <f>IF(AO57&lt;&gt;"", IF(RANK(AT57, AT$5:AT$62)+COUNTIF(AT$57:AT57, AT57) -1&lt;=(B$68-AP$63-AS$63), RANK(AT57, AT$5:AT$62)+COUNTIF(AT$57:AT57, AT57) -1, ""), "")</f>
        <v/>
      </c>
      <c r="AV57" s="93" t="str">
        <f t="shared" si="57"/>
        <v/>
      </c>
      <c r="AW57" s="103" t="str">
        <f t="shared" si="58"/>
        <v/>
      </c>
      <c r="AY57" s="144">
        <f>IF(AM57&lt;&gt; "", AM57/AM63, "")</f>
        <v>5.4403366396152692E-3</v>
      </c>
      <c r="AZ57" s="62" t="str">
        <f t="shared" si="59"/>
        <v/>
      </c>
      <c r="BA57" s="70">
        <f t="shared" si="60"/>
        <v>-5.4403366396152701E-3</v>
      </c>
      <c r="BC57" s="97" t="str">
        <f t="shared" si="61"/>
        <v/>
      </c>
      <c r="BD57" s="62" t="str">
        <f t="shared" si="32"/>
        <v/>
      </c>
      <c r="BE57" s="62" t="str">
        <f t="shared" si="33"/>
        <v/>
      </c>
      <c r="BF57" s="145" t="str">
        <f t="shared" si="34"/>
        <v/>
      </c>
    </row>
    <row r="58" spans="1:58" ht="15" customHeight="1" x14ac:dyDescent="0.2">
      <c r="A58" s="47" t="s">
        <v>270</v>
      </c>
      <c r="B58" s="48" t="s">
        <v>328</v>
      </c>
      <c r="C58" s="49"/>
      <c r="D58" s="134"/>
      <c r="E58" s="42" t="str">
        <f t="shared" si="35"/>
        <v/>
      </c>
      <c r="F58" s="43" t="str">
        <f t="shared" si="27"/>
        <v/>
      </c>
      <c r="G58" s="43" t="str">
        <f t="shared" si="36"/>
        <v/>
      </c>
      <c r="H58" s="43" t="str">
        <f>IF(C58&lt;&gt;"", IF(RANK(G58, G$5:G$62)+COUNTIF(G$58:G58, G58) -1&lt;=(H$65-F$63), RANK(G58, G$5:G$62)+COUNTIF(G$58:G58, G58) -1, ""), "")</f>
        <v/>
      </c>
      <c r="I58" s="44" t="str">
        <f t="shared" si="37"/>
        <v/>
      </c>
      <c r="J58" s="142"/>
      <c r="K58" s="134"/>
      <c r="L58" s="42" t="str">
        <f t="shared" si="38"/>
        <v/>
      </c>
      <c r="M58" s="43" t="str">
        <f t="shared" si="28"/>
        <v/>
      </c>
      <c r="N58" s="43" t="str">
        <f t="shared" si="39"/>
        <v/>
      </c>
      <c r="O58" s="43" t="str">
        <f>IF(J58&lt;&gt;"", IF(RANK(N58, N$5:N$62)+COUNTIF(N$58:N58, N58) -1&lt;=(O$65-M$63), RANK(N58, N$5:N$62)+COUNTIF(N$58:N58, N58) -1, ""), "")</f>
        <v/>
      </c>
      <c r="P58" s="44" t="str">
        <f t="shared" si="40"/>
        <v/>
      </c>
      <c r="Q58" s="142"/>
      <c r="R58" s="134"/>
      <c r="S58" s="42" t="str">
        <f t="shared" si="41"/>
        <v/>
      </c>
      <c r="T58" s="43" t="str">
        <f t="shared" si="29"/>
        <v/>
      </c>
      <c r="U58" s="43" t="str">
        <f t="shared" si="42"/>
        <v/>
      </c>
      <c r="V58" s="43" t="str">
        <f>IF(Q58&lt;&gt;"", IF(RANK(U58, U$5:U$62)+COUNTIF(U$58:U58, U58) -1&lt;=(V$65-T$63), RANK(U58, U$5:U$62)+COUNTIF(U$58:U58, U58) -1, ""), "")</f>
        <v/>
      </c>
      <c r="W58" s="44" t="str">
        <f t="shared" si="43"/>
        <v/>
      </c>
      <c r="X58" s="142"/>
      <c r="Y58" s="134"/>
      <c r="Z58" s="42" t="str">
        <f t="shared" si="44"/>
        <v/>
      </c>
      <c r="AA58" s="43" t="str">
        <f t="shared" si="30"/>
        <v/>
      </c>
      <c r="AB58" s="43" t="str">
        <f t="shared" si="45"/>
        <v/>
      </c>
      <c r="AC58" s="43" t="str">
        <f>IF(X58&lt;&gt;"", IF(RANK(AB58, AB$5:AB$62)+COUNTIF(AB$58:AB58, AB58) -1&lt;=(AC$65-AA$63), RANK(AB58, AB$5:AB$62)+COUNTIF(AB$58:AB58, AB58) -1, ""), "")</f>
        <v/>
      </c>
      <c r="AD58" s="44" t="str">
        <f t="shared" si="46"/>
        <v/>
      </c>
      <c r="AE58" s="142"/>
      <c r="AF58" s="134"/>
      <c r="AG58" s="42" t="str">
        <f t="shared" si="47"/>
        <v/>
      </c>
      <c r="AH58" s="43" t="str">
        <f t="shared" si="31"/>
        <v/>
      </c>
      <c r="AI58" s="43" t="str">
        <f t="shared" si="48"/>
        <v/>
      </c>
      <c r="AJ58" s="43" t="str">
        <f>IF(AE58&lt;&gt;"", IF(RANK(AI58, AI$5:AI$62)+COUNTIF(AI$58:AI58, AI58) -1&lt;=(AJ$65-AH$63), RANK(AI58, AI$5:AI$62)+COUNTIF(AI$58:AI58, AI58) -1, ""), "")</f>
        <v/>
      </c>
      <c r="AK58" s="44" t="str">
        <f t="shared" si="49"/>
        <v/>
      </c>
      <c r="AL58" s="148" t="str">
        <f t="shared" si="50"/>
        <v/>
      </c>
      <c r="AM58" s="50" t="str">
        <f t="shared" si="51"/>
        <v/>
      </c>
      <c r="AN58" s="51"/>
      <c r="AO58" s="84" t="str">
        <f t="shared" si="52"/>
        <v/>
      </c>
      <c r="AP58" s="86" t="str">
        <f t="shared" si="53"/>
        <v/>
      </c>
      <c r="AQ58" s="86"/>
      <c r="AR58" s="83" t="str">
        <f t="shared" si="54"/>
        <v/>
      </c>
      <c r="AS58" s="86" t="str">
        <f t="shared" si="55"/>
        <v/>
      </c>
      <c r="AT58" s="86" t="str">
        <f t="shared" si="56"/>
        <v/>
      </c>
      <c r="AU58" s="84" t="str">
        <f>IF(AO58&lt;&gt;"", IF(RANK(AT58, AT$5:AT$62)+COUNTIF(AT$58:AT58, AT58) -1&lt;=(B$68-AP$63-AS$63), RANK(AT58, AT$5:AT$62)+COUNTIF(AT$58:AT58, AT58) -1, ""), "")</f>
        <v/>
      </c>
      <c r="AV58" s="93" t="str">
        <f t="shared" si="57"/>
        <v/>
      </c>
      <c r="AW58" s="103" t="str">
        <f t="shared" si="58"/>
        <v/>
      </c>
      <c r="AY58" s="144" t="str">
        <f>IF(AM58&lt;&gt; "", AM58/AM63, "")</f>
        <v/>
      </c>
      <c r="AZ58" s="62" t="str">
        <f t="shared" si="59"/>
        <v/>
      </c>
      <c r="BA58" s="70" t="str">
        <f t="shared" si="60"/>
        <v/>
      </c>
      <c r="BC58" s="97" t="str">
        <f t="shared" si="61"/>
        <v/>
      </c>
      <c r="BD58" s="62" t="str">
        <f t="shared" si="32"/>
        <v/>
      </c>
      <c r="BE58" s="62" t="str">
        <f t="shared" si="33"/>
        <v/>
      </c>
      <c r="BF58" s="145" t="str">
        <f t="shared" si="34"/>
        <v/>
      </c>
    </row>
    <row r="59" spans="1:58" ht="15" customHeight="1" x14ac:dyDescent="0.2">
      <c r="A59" s="47" t="s">
        <v>271</v>
      </c>
      <c r="B59" s="48" t="s">
        <v>329</v>
      </c>
      <c r="C59" s="49"/>
      <c r="D59" s="134"/>
      <c r="E59" s="42" t="str">
        <f t="shared" si="35"/>
        <v/>
      </c>
      <c r="F59" s="43" t="str">
        <f t="shared" si="27"/>
        <v/>
      </c>
      <c r="G59" s="43" t="str">
        <f t="shared" si="36"/>
        <v/>
      </c>
      <c r="H59" s="43" t="str">
        <f>IF(C59&lt;&gt;"", IF(RANK(G59, G$5:G$62)+COUNTIF(G$59:G59, G59) -1&lt;=(H$65-F$63), RANK(G59, G$5:G$62)+COUNTIF(G$59:G59, G59) -1, ""), "")</f>
        <v/>
      </c>
      <c r="I59" s="44" t="str">
        <f t="shared" si="37"/>
        <v/>
      </c>
      <c r="J59" s="142"/>
      <c r="K59" s="134"/>
      <c r="L59" s="42" t="str">
        <f t="shared" si="38"/>
        <v/>
      </c>
      <c r="M59" s="43" t="str">
        <f t="shared" si="28"/>
        <v/>
      </c>
      <c r="N59" s="43" t="str">
        <f t="shared" si="39"/>
        <v/>
      </c>
      <c r="O59" s="43" t="str">
        <f>IF(J59&lt;&gt;"", IF(RANK(N59, N$5:N$62)+COUNTIF(N$59:N59, N59) -1&lt;=(O$65-M$63), RANK(N59, N$5:N$62)+COUNTIF(N$59:N59, N59) -1, ""), "")</f>
        <v/>
      </c>
      <c r="P59" s="44" t="str">
        <f t="shared" si="40"/>
        <v/>
      </c>
      <c r="Q59" s="142"/>
      <c r="R59" s="134"/>
      <c r="S59" s="42" t="str">
        <f t="shared" si="41"/>
        <v/>
      </c>
      <c r="T59" s="43" t="str">
        <f t="shared" si="29"/>
        <v/>
      </c>
      <c r="U59" s="43" t="str">
        <f t="shared" si="42"/>
        <v/>
      </c>
      <c r="V59" s="43" t="str">
        <f>IF(Q59&lt;&gt;"", IF(RANK(U59, U$5:U$62)+COUNTIF(U$59:U59, U59) -1&lt;=(V$65-T$63), RANK(U59, U$5:U$62)+COUNTIF(U$59:U59, U59) -1, ""), "")</f>
        <v/>
      </c>
      <c r="W59" s="44" t="str">
        <f t="shared" si="43"/>
        <v/>
      </c>
      <c r="X59" s="142"/>
      <c r="Y59" s="134"/>
      <c r="Z59" s="42" t="str">
        <f t="shared" si="44"/>
        <v/>
      </c>
      <c r="AA59" s="43" t="str">
        <f t="shared" si="30"/>
        <v/>
      </c>
      <c r="AB59" s="43" t="str">
        <f t="shared" si="45"/>
        <v/>
      </c>
      <c r="AC59" s="43" t="str">
        <f>IF(X59&lt;&gt;"", IF(RANK(AB59, AB$5:AB$62)+COUNTIF(AB$59:AB59, AB59) -1&lt;=(AC$65-AA$63), RANK(AB59, AB$5:AB$62)+COUNTIF(AB$59:AB59, AB59) -1, ""), "")</f>
        <v/>
      </c>
      <c r="AD59" s="44" t="str">
        <f t="shared" si="46"/>
        <v/>
      </c>
      <c r="AE59" s="142"/>
      <c r="AF59" s="134"/>
      <c r="AG59" s="42" t="str">
        <f t="shared" si="47"/>
        <v/>
      </c>
      <c r="AH59" s="43" t="str">
        <f t="shared" si="31"/>
        <v/>
      </c>
      <c r="AI59" s="43" t="str">
        <f t="shared" si="48"/>
        <v/>
      </c>
      <c r="AJ59" s="43" t="str">
        <f>IF(AE59&lt;&gt;"", IF(RANK(AI59, AI$5:AI$62)+COUNTIF(AI$59:AI59, AI59) -1&lt;=(AJ$65-AH$63), RANK(AI59, AI$5:AI$62)+COUNTIF(AI$59:AI59, AI59) -1, ""), "")</f>
        <v/>
      </c>
      <c r="AK59" s="44" t="str">
        <f t="shared" si="49"/>
        <v/>
      </c>
      <c r="AL59" s="148" t="str">
        <f t="shared" si="50"/>
        <v/>
      </c>
      <c r="AM59" s="50" t="str">
        <f t="shared" si="51"/>
        <v/>
      </c>
      <c r="AN59" s="51"/>
      <c r="AO59" s="84" t="str">
        <f t="shared" si="52"/>
        <v/>
      </c>
      <c r="AP59" s="86" t="str">
        <f t="shared" si="53"/>
        <v/>
      </c>
      <c r="AQ59" s="86"/>
      <c r="AR59" s="83" t="str">
        <f t="shared" si="54"/>
        <v/>
      </c>
      <c r="AS59" s="86" t="str">
        <f t="shared" si="55"/>
        <v/>
      </c>
      <c r="AT59" s="86" t="str">
        <f t="shared" si="56"/>
        <v/>
      </c>
      <c r="AU59" s="84" t="str">
        <f>IF(AO59&lt;&gt;"", IF(RANK(AT59, AT$5:AT$62)+COUNTIF(AT$59:AT59, AT59) -1&lt;=(B$68-AP$63-AS$63), RANK(AT59, AT$5:AT$62)+COUNTIF(AT$59:AT59, AT59) -1, ""), "")</f>
        <v/>
      </c>
      <c r="AV59" s="93" t="str">
        <f t="shared" si="57"/>
        <v/>
      </c>
      <c r="AW59" s="103" t="str">
        <f t="shared" si="58"/>
        <v/>
      </c>
      <c r="AY59" s="144" t="str">
        <f>IF(AM59&lt;&gt; "", AM59/AM63, "")</f>
        <v/>
      </c>
      <c r="AZ59" s="62" t="str">
        <f t="shared" si="59"/>
        <v/>
      </c>
      <c r="BA59" s="70" t="str">
        <f t="shared" si="60"/>
        <v/>
      </c>
      <c r="BC59" s="97" t="str">
        <f t="shared" si="61"/>
        <v/>
      </c>
      <c r="BD59" s="62" t="str">
        <f t="shared" si="32"/>
        <v/>
      </c>
      <c r="BE59" s="62" t="str">
        <f t="shared" si="33"/>
        <v/>
      </c>
      <c r="BF59" s="145" t="str">
        <f t="shared" si="34"/>
        <v/>
      </c>
    </row>
    <row r="60" spans="1:58" ht="15" customHeight="1" x14ac:dyDescent="0.2">
      <c r="A60" s="47" t="s">
        <v>272</v>
      </c>
      <c r="B60" s="48" t="s">
        <v>330</v>
      </c>
      <c r="C60" s="49"/>
      <c r="D60" s="134"/>
      <c r="E60" s="42" t="str">
        <f t="shared" si="35"/>
        <v/>
      </c>
      <c r="F60" s="43" t="str">
        <f t="shared" si="27"/>
        <v/>
      </c>
      <c r="G60" s="43" t="str">
        <f t="shared" si="36"/>
        <v/>
      </c>
      <c r="H60" s="43" t="str">
        <f>IF(C60&lt;&gt;"", IF(RANK(G60, G$5:G$62)+COUNTIF(G$60:G60, G60) -1&lt;=(H$65-F$63), RANK(G60, G$5:G$62)+COUNTIF(G$60:G60, G60) -1, ""), "")</f>
        <v/>
      </c>
      <c r="I60" s="44" t="str">
        <f t="shared" si="37"/>
        <v/>
      </c>
      <c r="J60" s="142"/>
      <c r="K60" s="134"/>
      <c r="L60" s="42" t="str">
        <f t="shared" si="38"/>
        <v/>
      </c>
      <c r="M60" s="43" t="str">
        <f t="shared" si="28"/>
        <v/>
      </c>
      <c r="N60" s="43" t="str">
        <f t="shared" si="39"/>
        <v/>
      </c>
      <c r="O60" s="43" t="str">
        <f>IF(J60&lt;&gt;"", IF(RANK(N60, N$5:N$62)+COUNTIF(N$60:N60, N60) -1&lt;=(O$65-M$63), RANK(N60, N$5:N$62)+COUNTIF(N$60:N60, N60) -1, ""), "")</f>
        <v/>
      </c>
      <c r="P60" s="44" t="str">
        <f t="shared" si="40"/>
        <v/>
      </c>
      <c r="Q60" s="142"/>
      <c r="R60" s="134"/>
      <c r="S60" s="42" t="str">
        <f t="shared" si="41"/>
        <v/>
      </c>
      <c r="T60" s="43" t="str">
        <f t="shared" si="29"/>
        <v/>
      </c>
      <c r="U60" s="43" t="str">
        <f t="shared" si="42"/>
        <v/>
      </c>
      <c r="V60" s="43" t="str">
        <f>IF(Q60&lt;&gt;"", IF(RANK(U60, U$5:U$62)+COUNTIF(U$60:U60, U60) -1&lt;=(V$65-T$63), RANK(U60, U$5:U$62)+COUNTIF(U$60:U60, U60) -1, ""), "")</f>
        <v/>
      </c>
      <c r="W60" s="44" t="str">
        <f t="shared" si="43"/>
        <v/>
      </c>
      <c r="X60" s="142"/>
      <c r="Y60" s="134"/>
      <c r="Z60" s="42" t="str">
        <f t="shared" si="44"/>
        <v/>
      </c>
      <c r="AA60" s="43" t="str">
        <f t="shared" si="30"/>
        <v/>
      </c>
      <c r="AB60" s="43" t="str">
        <f t="shared" si="45"/>
        <v/>
      </c>
      <c r="AC60" s="43" t="str">
        <f>IF(X60&lt;&gt;"", IF(RANK(AB60, AB$5:AB$62)+COUNTIF(AB$60:AB60, AB60) -1&lt;=(AC$65-AA$63), RANK(AB60, AB$5:AB$62)+COUNTIF(AB$60:AB60, AB60) -1, ""), "")</f>
        <v/>
      </c>
      <c r="AD60" s="44" t="str">
        <f t="shared" si="46"/>
        <v/>
      </c>
      <c r="AE60" s="142"/>
      <c r="AF60" s="134"/>
      <c r="AG60" s="42" t="str">
        <f t="shared" si="47"/>
        <v/>
      </c>
      <c r="AH60" s="43" t="str">
        <f t="shared" si="31"/>
        <v/>
      </c>
      <c r="AI60" s="43" t="str">
        <f t="shared" si="48"/>
        <v/>
      </c>
      <c r="AJ60" s="43" t="str">
        <f>IF(AE60&lt;&gt;"", IF(RANK(AI60, AI$5:AI$62)+COUNTIF(AI$60:AI60, AI60) -1&lt;=(AJ$65-AH$63), RANK(AI60, AI$5:AI$62)+COUNTIF(AI$60:AI60, AI60) -1, ""), "")</f>
        <v/>
      </c>
      <c r="AK60" s="44" t="str">
        <f t="shared" si="49"/>
        <v/>
      </c>
      <c r="AL60" s="148" t="str">
        <f t="shared" si="50"/>
        <v/>
      </c>
      <c r="AM60" s="50" t="str">
        <f t="shared" si="51"/>
        <v/>
      </c>
      <c r="AN60" s="51"/>
      <c r="AO60" s="84" t="str">
        <f t="shared" si="52"/>
        <v/>
      </c>
      <c r="AP60" s="86" t="str">
        <f t="shared" si="53"/>
        <v/>
      </c>
      <c r="AQ60" s="86"/>
      <c r="AR60" s="83" t="str">
        <f t="shared" si="54"/>
        <v/>
      </c>
      <c r="AS60" s="86" t="str">
        <f t="shared" si="55"/>
        <v/>
      </c>
      <c r="AT60" s="86" t="str">
        <f t="shared" si="56"/>
        <v/>
      </c>
      <c r="AU60" s="84" t="str">
        <f>IF(AO60&lt;&gt;"", IF(RANK(AT60, AT$5:AT$62)+COUNTIF(AT$60:AT60, AT60) -1&lt;=(B$68-AP$63-AS$63), RANK(AT60, AT$5:AT$62)+COUNTIF(AT$60:AT60, AT60) -1, ""), "")</f>
        <v/>
      </c>
      <c r="AV60" s="93" t="str">
        <f t="shared" si="57"/>
        <v/>
      </c>
      <c r="AW60" s="103" t="str">
        <f t="shared" si="58"/>
        <v/>
      </c>
      <c r="AY60" s="144" t="str">
        <f>IF(AM60&lt;&gt; "", AM60/AM63, "")</f>
        <v/>
      </c>
      <c r="AZ60" s="62" t="str">
        <f t="shared" si="59"/>
        <v/>
      </c>
      <c r="BA60" s="70" t="str">
        <f t="shared" si="60"/>
        <v/>
      </c>
      <c r="BC60" s="97" t="str">
        <f t="shared" si="61"/>
        <v/>
      </c>
      <c r="BD60" s="62" t="str">
        <f t="shared" si="32"/>
        <v/>
      </c>
      <c r="BE60" s="62" t="str">
        <f t="shared" si="33"/>
        <v/>
      </c>
      <c r="BF60" s="145" t="str">
        <f t="shared" si="34"/>
        <v/>
      </c>
    </row>
    <row r="61" spans="1:58" ht="15" customHeight="1" x14ac:dyDescent="0.2">
      <c r="A61" s="47" t="s">
        <v>273</v>
      </c>
      <c r="B61" s="48" t="s">
        <v>331</v>
      </c>
      <c r="C61" s="49"/>
      <c r="D61" s="134"/>
      <c r="E61" s="42" t="str">
        <f t="shared" si="35"/>
        <v/>
      </c>
      <c r="F61" s="43" t="str">
        <f t="shared" si="27"/>
        <v/>
      </c>
      <c r="G61" s="43" t="str">
        <f t="shared" si="36"/>
        <v/>
      </c>
      <c r="H61" s="43" t="str">
        <f>IF(C61&lt;&gt;"", IF(RANK(G61, G$5:G$62)+COUNTIF(G$61:G61, G61) -1&lt;=(H$65-F$63), RANK(G61, G$5:G$62)+COUNTIF(G$61:G61, G61) -1, ""), "")</f>
        <v/>
      </c>
      <c r="I61" s="44" t="str">
        <f t="shared" si="37"/>
        <v/>
      </c>
      <c r="J61" s="142"/>
      <c r="K61" s="134"/>
      <c r="L61" s="42" t="str">
        <f t="shared" si="38"/>
        <v/>
      </c>
      <c r="M61" s="43" t="str">
        <f t="shared" si="28"/>
        <v/>
      </c>
      <c r="N61" s="43" t="str">
        <f t="shared" si="39"/>
        <v/>
      </c>
      <c r="O61" s="43" t="str">
        <f>IF(J61&lt;&gt;"", IF(RANK(N61, N$5:N$62)+COUNTIF(N$61:N61, N61) -1&lt;=(O$65-M$63), RANK(N61, N$5:N$62)+COUNTIF(N$61:N61, N61) -1, ""), "")</f>
        <v/>
      </c>
      <c r="P61" s="44" t="str">
        <f t="shared" si="40"/>
        <v/>
      </c>
      <c r="Q61" s="142"/>
      <c r="R61" s="134"/>
      <c r="S61" s="42" t="str">
        <f t="shared" si="41"/>
        <v/>
      </c>
      <c r="T61" s="43" t="str">
        <f t="shared" si="29"/>
        <v/>
      </c>
      <c r="U61" s="43" t="str">
        <f t="shared" si="42"/>
        <v/>
      </c>
      <c r="V61" s="43" t="str">
        <f>IF(Q61&lt;&gt;"", IF(RANK(U61, U$5:U$62)+COUNTIF(U$61:U61, U61) -1&lt;=(V$65-T$63), RANK(U61, U$5:U$62)+COUNTIF(U$61:U61, U61) -1, ""), "")</f>
        <v/>
      </c>
      <c r="W61" s="44" t="str">
        <f t="shared" si="43"/>
        <v/>
      </c>
      <c r="X61" s="142"/>
      <c r="Y61" s="134"/>
      <c r="Z61" s="42" t="str">
        <f t="shared" si="44"/>
        <v/>
      </c>
      <c r="AA61" s="43" t="str">
        <f t="shared" si="30"/>
        <v/>
      </c>
      <c r="AB61" s="43" t="str">
        <f t="shared" si="45"/>
        <v/>
      </c>
      <c r="AC61" s="43" t="str">
        <f>IF(X61&lt;&gt;"", IF(RANK(AB61, AB$5:AB$62)+COUNTIF(AB$61:AB61, AB61) -1&lt;=(AC$65-AA$63), RANK(AB61, AB$5:AB$62)+COUNTIF(AB$61:AB61, AB61) -1, ""), "")</f>
        <v/>
      </c>
      <c r="AD61" s="44" t="str">
        <f t="shared" si="46"/>
        <v/>
      </c>
      <c r="AE61" s="142"/>
      <c r="AF61" s="134"/>
      <c r="AG61" s="42" t="str">
        <f t="shared" si="47"/>
        <v/>
      </c>
      <c r="AH61" s="43" t="str">
        <f t="shared" si="31"/>
        <v/>
      </c>
      <c r="AI61" s="43" t="str">
        <f t="shared" si="48"/>
        <v/>
      </c>
      <c r="AJ61" s="43" t="str">
        <f>IF(AE61&lt;&gt;"", IF(RANK(AI61, AI$5:AI$62)+COUNTIF(AI$61:AI61, AI61) -1&lt;=(AJ$65-AH$63), RANK(AI61, AI$5:AI$62)+COUNTIF(AI$61:AI61, AI61) -1, ""), "")</f>
        <v/>
      </c>
      <c r="AK61" s="44" t="str">
        <f t="shared" si="49"/>
        <v/>
      </c>
      <c r="AL61" s="148" t="str">
        <f t="shared" si="50"/>
        <v/>
      </c>
      <c r="AM61" s="50" t="str">
        <f t="shared" si="51"/>
        <v/>
      </c>
      <c r="AN61" s="51"/>
      <c r="AO61" s="84" t="str">
        <f t="shared" si="52"/>
        <v/>
      </c>
      <c r="AP61" s="86" t="str">
        <f t="shared" si="53"/>
        <v/>
      </c>
      <c r="AQ61" s="86"/>
      <c r="AR61" s="83" t="str">
        <f t="shared" si="54"/>
        <v/>
      </c>
      <c r="AS61" s="86" t="str">
        <f t="shared" si="55"/>
        <v/>
      </c>
      <c r="AT61" s="86" t="str">
        <f t="shared" si="56"/>
        <v/>
      </c>
      <c r="AU61" s="84" t="str">
        <f>IF(AO61&lt;&gt;"", IF(RANK(AT61, AT$5:AT$62)+COUNTIF(AT$61:AT61, AT61) -1&lt;=(B$68-AP$63-AS$63), RANK(AT61, AT$5:AT$62)+COUNTIF(AT$61:AT61, AT61) -1, ""), "")</f>
        <v/>
      </c>
      <c r="AV61" s="93" t="str">
        <f t="shared" si="57"/>
        <v/>
      </c>
      <c r="AW61" s="103" t="str">
        <f t="shared" si="58"/>
        <v/>
      </c>
      <c r="AY61" s="144" t="str">
        <f>IF(AM61&lt;&gt; "", AM61/AM63, "")</f>
        <v/>
      </c>
      <c r="AZ61" s="62" t="str">
        <f t="shared" si="59"/>
        <v/>
      </c>
      <c r="BA61" s="70" t="str">
        <f t="shared" si="60"/>
        <v/>
      </c>
      <c r="BC61" s="97" t="str">
        <f t="shared" si="61"/>
        <v/>
      </c>
      <c r="BD61" s="62" t="str">
        <f t="shared" si="32"/>
        <v/>
      </c>
      <c r="BE61" s="62" t="str">
        <f t="shared" si="33"/>
        <v/>
      </c>
      <c r="BF61" s="145" t="str">
        <f t="shared" si="34"/>
        <v/>
      </c>
    </row>
    <row r="62" spans="1:58" ht="15" customHeight="1" thickBot="1" x14ac:dyDescent="0.25">
      <c r="A62" s="47" t="s">
        <v>274</v>
      </c>
      <c r="B62" s="48" t="s">
        <v>332</v>
      </c>
      <c r="C62" s="49"/>
      <c r="D62" s="134"/>
      <c r="E62" s="42" t="str">
        <f t="shared" si="35"/>
        <v/>
      </c>
      <c r="F62" s="43" t="str">
        <f t="shared" si="27"/>
        <v/>
      </c>
      <c r="G62" s="43" t="str">
        <f t="shared" si="36"/>
        <v/>
      </c>
      <c r="H62" s="43" t="str">
        <f>IF(C62&lt;&gt;"", IF(RANK(G62, G$5:G$62)+COUNTIF(G$62:G62, G62) -1&lt;=(H$65-F$63), RANK(G62, G$5:G$62)+COUNTIF(G$62:G62, G62) -1, ""), "")</f>
        <v/>
      </c>
      <c r="I62" s="44" t="str">
        <f t="shared" si="37"/>
        <v/>
      </c>
      <c r="J62" s="142"/>
      <c r="K62" s="134"/>
      <c r="L62" s="42" t="str">
        <f t="shared" si="38"/>
        <v/>
      </c>
      <c r="M62" s="43" t="str">
        <f t="shared" si="28"/>
        <v/>
      </c>
      <c r="N62" s="43" t="str">
        <f t="shared" si="39"/>
        <v/>
      </c>
      <c r="O62" s="43" t="str">
        <f>IF(J62&lt;&gt;"", IF(RANK(N62, N$5:N$62)+COUNTIF(N$62:N62, N62) -1&lt;=(O$65-M$63), RANK(N62, N$5:N$62)+COUNTIF(N$62:N62, N62) -1, ""), "")</f>
        <v/>
      </c>
      <c r="P62" s="44" t="str">
        <f t="shared" si="40"/>
        <v/>
      </c>
      <c r="Q62" s="142"/>
      <c r="R62" s="134"/>
      <c r="S62" s="42" t="str">
        <f t="shared" si="41"/>
        <v/>
      </c>
      <c r="T62" s="43" t="str">
        <f t="shared" si="29"/>
        <v/>
      </c>
      <c r="U62" s="43" t="str">
        <f t="shared" si="42"/>
        <v/>
      </c>
      <c r="V62" s="43" t="str">
        <f>IF(Q62&lt;&gt;"", IF(RANK(U62, U$5:U$62)+COUNTIF(U$62:U62, U62) -1&lt;=(V$65-T$63), RANK(U62, U$5:U$62)+COUNTIF(U$62:U62, U62) -1, ""), "")</f>
        <v/>
      </c>
      <c r="W62" s="44" t="str">
        <f t="shared" si="43"/>
        <v/>
      </c>
      <c r="X62" s="142"/>
      <c r="Y62" s="134"/>
      <c r="Z62" s="42" t="str">
        <f t="shared" si="44"/>
        <v/>
      </c>
      <c r="AA62" s="43" t="str">
        <f t="shared" si="30"/>
        <v/>
      </c>
      <c r="AB62" s="43" t="str">
        <f t="shared" si="45"/>
        <v/>
      </c>
      <c r="AC62" s="43" t="str">
        <f>IF(X62&lt;&gt;"", IF(RANK(AB62, AB$5:AB$62)+COUNTIF(AB$62:AB62, AB62) -1&lt;=(AC$65-AA$63), RANK(AB62, AB$5:AB$62)+COUNTIF(AB$62:AB62, AB62) -1, ""), "")</f>
        <v/>
      </c>
      <c r="AD62" s="44" t="str">
        <f t="shared" si="46"/>
        <v/>
      </c>
      <c r="AE62" s="142"/>
      <c r="AF62" s="134"/>
      <c r="AG62" s="42" t="str">
        <f t="shared" si="47"/>
        <v/>
      </c>
      <c r="AH62" s="43" t="str">
        <f t="shared" si="31"/>
        <v/>
      </c>
      <c r="AI62" s="43" t="str">
        <f t="shared" si="48"/>
        <v/>
      </c>
      <c r="AJ62" s="43" t="str">
        <f>IF(AE62&lt;&gt;"", IF(RANK(AI62, AI$5:AI$62)+COUNTIF(AI$62:AI62, AI62) -1&lt;=(AJ$65-AH$63), RANK(AI62, AI$5:AI$62)+COUNTIF(AI$62:AI62, AI62) -1, ""), "")</f>
        <v/>
      </c>
      <c r="AK62" s="44" t="str">
        <f t="shared" si="49"/>
        <v/>
      </c>
      <c r="AL62" s="148" t="str">
        <f t="shared" si="50"/>
        <v/>
      </c>
      <c r="AM62" s="50" t="str">
        <f t="shared" si="51"/>
        <v/>
      </c>
      <c r="AN62" s="52"/>
      <c r="AO62" s="84" t="str">
        <f t="shared" si="52"/>
        <v/>
      </c>
      <c r="AP62" s="88" t="str">
        <f t="shared" si="53"/>
        <v/>
      </c>
      <c r="AQ62" s="88"/>
      <c r="AR62" s="83" t="str">
        <f t="shared" si="54"/>
        <v/>
      </c>
      <c r="AS62" s="88" t="str">
        <f t="shared" si="55"/>
        <v/>
      </c>
      <c r="AT62" s="88" t="str">
        <f t="shared" si="56"/>
        <v/>
      </c>
      <c r="AU62" s="84" t="str">
        <f>IF(AO62&lt;&gt;"", IF(RANK(AT62, AT$5:AT$62)+COUNTIF(AT$62:AT62, AT62) -1&lt;=(B$68-AP$63-AS$63), RANK(AT62, AT$5:AT$62)+COUNTIF(AT$62:AT62, AT62) -1, ""), "")</f>
        <v/>
      </c>
      <c r="AV62" s="93" t="str">
        <f t="shared" si="57"/>
        <v/>
      </c>
      <c r="AW62" s="104" t="str">
        <f t="shared" si="58"/>
        <v/>
      </c>
      <c r="AY62" s="144" t="str">
        <f>IF(AM62&lt;&gt; "", AM62/AM63, "")</f>
        <v/>
      </c>
      <c r="AZ62" s="62" t="str">
        <f t="shared" si="59"/>
        <v/>
      </c>
      <c r="BA62" s="146" t="str">
        <f t="shared" si="60"/>
        <v/>
      </c>
      <c r="BC62" s="97" t="str">
        <f t="shared" si="61"/>
        <v/>
      </c>
      <c r="BD62" s="62" t="str">
        <f t="shared" si="32"/>
        <v/>
      </c>
      <c r="BE62" s="62" t="str">
        <f t="shared" si="33"/>
        <v/>
      </c>
      <c r="BF62" s="147" t="str">
        <f>IF(BD62&lt;&gt;"", BE62-BD62, "")</f>
        <v/>
      </c>
    </row>
    <row r="63" spans="1:58" ht="15" customHeight="1" thickBot="1" x14ac:dyDescent="0.25">
      <c r="A63" s="203" t="s">
        <v>55</v>
      </c>
      <c r="B63" s="247"/>
      <c r="C63" s="53">
        <f>SUM(C5:C62)</f>
        <v>437517</v>
      </c>
      <c r="D63" s="136">
        <f>_xlfn.FLOOR.MATH(C63/(H65+1))+1</f>
        <v>72920</v>
      </c>
      <c r="E63" s="54"/>
      <c r="F63" s="54">
        <f>SUM(F5:F62)</f>
        <v>3</v>
      </c>
      <c r="G63" s="54"/>
      <c r="H63" s="54"/>
      <c r="I63" s="54">
        <f>SUM(I5:I62)</f>
        <v>5</v>
      </c>
      <c r="J63" s="54">
        <f>SUM(J5:J62)</f>
        <v>442436</v>
      </c>
      <c r="K63" s="136">
        <f>_xlfn.FLOOR.MATH(J63/(O65+1))+1</f>
        <v>88488</v>
      </c>
      <c r="L63" s="54"/>
      <c r="M63" s="54">
        <f>SUM(M5:M62)</f>
        <v>3</v>
      </c>
      <c r="N63" s="54"/>
      <c r="O63" s="54"/>
      <c r="P63" s="54">
        <f>SUM(P5:P62)</f>
        <v>4</v>
      </c>
      <c r="Q63" s="54">
        <f>SUM(Q5:Q62)</f>
        <v>383857</v>
      </c>
      <c r="R63" s="136">
        <f>_xlfn.FLOOR.MATH(Q63/(V65+1))+1</f>
        <v>76772</v>
      </c>
      <c r="S63" s="54"/>
      <c r="T63" s="54">
        <f>SUM(T5:T62)</f>
        <v>2</v>
      </c>
      <c r="U63" s="54"/>
      <c r="V63" s="54"/>
      <c r="W63" s="54">
        <f>SUM(W5:W62)</f>
        <v>4</v>
      </c>
      <c r="X63" s="54">
        <f>SUM(X5:X62)</f>
        <v>408173</v>
      </c>
      <c r="Y63" s="136">
        <f>_xlfn.FLOOR.MATH(X63/(AC65+1))+1</f>
        <v>68029</v>
      </c>
      <c r="Z63" s="54"/>
      <c r="AA63" s="54">
        <f>SUM(AA5:AA62)</f>
        <v>4</v>
      </c>
      <c r="AB63" s="54"/>
      <c r="AC63" s="54"/>
      <c r="AD63" s="54">
        <f>SUM(AD5:AD62)</f>
        <v>5</v>
      </c>
      <c r="AE63" s="54">
        <f>SUM(AE5:AE62)</f>
        <v>290947</v>
      </c>
      <c r="AF63" s="136">
        <f>_xlfn.FLOOR.MATH(AE63/(AJ65+1))+1</f>
        <v>72737</v>
      </c>
      <c r="AG63" s="54"/>
      <c r="AH63" s="54">
        <f>SUM(AH5:AH62)</f>
        <v>2</v>
      </c>
      <c r="AI63" s="54"/>
      <c r="AJ63" s="54"/>
      <c r="AK63" s="54">
        <f>SUM(AK5:AK62)</f>
        <v>3</v>
      </c>
      <c r="AL63" s="150">
        <f>SUM(AL5:AL62)</f>
        <v>21</v>
      </c>
      <c r="AM63" s="137">
        <f>SUM(AM5:AM62)</f>
        <v>1962930</v>
      </c>
      <c r="AN63" s="57">
        <f>_xlfn.FLOOR.MATH(AM63/(B68+1)) +1</f>
        <v>45650</v>
      </c>
      <c r="AO63" s="89">
        <f>SUM(AO5:AO62)</f>
        <v>1743727</v>
      </c>
      <c r="AP63" s="89">
        <f>SUM(AP5:AP62)</f>
        <v>0</v>
      </c>
      <c r="AQ63" s="89">
        <f>_xlfn.FLOOR.MATH(AO63/(B68-AP63+1))+1</f>
        <v>40552</v>
      </c>
      <c r="AR63" s="90"/>
      <c r="AS63" s="89">
        <f>SUM(AS5:AS62)</f>
        <v>40</v>
      </c>
      <c r="AT63" s="89"/>
      <c r="AU63" s="89"/>
      <c r="AV63" s="94">
        <f>SUM(AV5:AV62)</f>
        <v>42</v>
      </c>
      <c r="AW63" s="105">
        <f>SUM(AW5:AW62)</f>
        <v>21</v>
      </c>
      <c r="AY63" s="106">
        <f>SUM(AY5:AY62)</f>
        <v>1</v>
      </c>
      <c r="AZ63" s="91">
        <f>SUM(AZ5:AZ62)</f>
        <v>1</v>
      </c>
      <c r="BA63" s="107">
        <f>SUM(BA5:BA62)</f>
        <v>-1.5872719805187785E-16</v>
      </c>
      <c r="BC63" s="108">
        <f>SUM(BC5:BC62)</f>
        <v>1743727</v>
      </c>
      <c r="BD63" s="91">
        <f>SUM(BD5:BD62)</f>
        <v>1</v>
      </c>
      <c r="BE63" s="91">
        <f>SUM(BE5:BE62)</f>
        <v>1</v>
      </c>
      <c r="BF63" s="107">
        <f>SUM(BF5:BF62)</f>
        <v>-6.9388939039072284E-18</v>
      </c>
    </row>
    <row r="64" spans="1:58" ht="15" customHeight="1" x14ac:dyDescent="0.2">
      <c r="C64" s="7"/>
      <c r="D64" s="8"/>
      <c r="E64" s="8"/>
      <c r="F64" s="8"/>
      <c r="G64" s="8"/>
      <c r="H64" s="8"/>
      <c r="I64" s="9"/>
      <c r="J64" s="7"/>
      <c r="K64" s="8"/>
      <c r="L64" s="8"/>
      <c r="M64" s="8"/>
      <c r="N64" s="8"/>
      <c r="O64" s="8"/>
      <c r="P64" s="9"/>
      <c r="Q64" s="7"/>
      <c r="R64" s="8"/>
      <c r="S64" s="8"/>
      <c r="T64" s="8"/>
      <c r="U64" s="8"/>
      <c r="V64" s="8"/>
      <c r="W64" s="9"/>
      <c r="X64" s="7"/>
      <c r="Y64" s="8"/>
      <c r="Z64" s="8"/>
      <c r="AA64" s="8"/>
      <c r="AB64" s="8"/>
      <c r="AC64" s="8"/>
      <c r="AD64" s="9"/>
      <c r="AE64" s="7"/>
      <c r="AF64" s="8"/>
      <c r="AG64" s="8"/>
      <c r="AH64" s="8"/>
      <c r="AI64" s="8"/>
      <c r="AJ64" s="8"/>
      <c r="AK64" s="9"/>
    </row>
    <row r="65" spans="1:58" ht="15" customHeight="1" x14ac:dyDescent="0.2">
      <c r="A65" s="201" t="s">
        <v>115</v>
      </c>
      <c r="B65" s="201"/>
      <c r="C65" s="10" t="s">
        <v>126</v>
      </c>
      <c r="D65" s="95"/>
      <c r="H65" s="11">
        <f>Seats!K46</f>
        <v>5</v>
      </c>
      <c r="I65" s="12"/>
      <c r="J65" s="10" t="s">
        <v>126</v>
      </c>
      <c r="K65" s="95"/>
      <c r="O65" s="11">
        <f>Seats!K47</f>
        <v>4</v>
      </c>
      <c r="P65" s="12"/>
      <c r="Q65" s="10" t="s">
        <v>126</v>
      </c>
      <c r="R65" s="95"/>
      <c r="V65" s="11">
        <f>Seats!K48</f>
        <v>4</v>
      </c>
      <c r="W65" s="12"/>
      <c r="X65" s="10" t="s">
        <v>126</v>
      </c>
      <c r="Y65" s="95"/>
      <c r="AC65" s="11">
        <f>Seats!K49</f>
        <v>5</v>
      </c>
      <c r="AD65" s="12"/>
      <c r="AE65" s="10" t="s">
        <v>126</v>
      </c>
      <c r="AF65" s="95"/>
      <c r="AJ65" s="11">
        <f>Seats!K50</f>
        <v>3</v>
      </c>
      <c r="AK65" s="12"/>
      <c r="AL65" s="17"/>
      <c r="AM65" s="2"/>
      <c r="AT65" s="95"/>
      <c r="AU65" s="95"/>
      <c r="AV65" s="95"/>
      <c r="AW65" s="95"/>
      <c r="AX65" s="95"/>
      <c r="AY65" s="95"/>
      <c r="AZ65" s="95" t="s">
        <v>135</v>
      </c>
      <c r="BA65" s="92" cm="1">
        <f t="array" ref="BA65">SUM(IF(BA5:BA62&lt;&gt;"", ABS(BA5:BA62), 0))/COUNT(BA5:BA62)</f>
        <v>6.7572954507718894E-3</v>
      </c>
      <c r="BB65" s="95"/>
      <c r="BC65" s="95"/>
      <c r="BD65" s="95"/>
      <c r="BE65" s="95" t="s">
        <v>135</v>
      </c>
      <c r="BF65" s="92" cm="1">
        <f t="array" ref="BF65">SUM(IF(BF5:BF62&lt;&gt;"", ABS(BF5:BF62), 0))/COUNT(BF5:BF62)</f>
        <v>9.9351069781647601E-3</v>
      </c>
    </row>
    <row r="66" spans="1:58" ht="15" customHeight="1" thickBot="1" x14ac:dyDescent="0.25">
      <c r="C66" s="13" t="s">
        <v>204</v>
      </c>
      <c r="D66" s="15"/>
      <c r="E66" s="14"/>
      <c r="F66" s="14"/>
      <c r="G66" s="14"/>
      <c r="H66" s="15">
        <f>_xlfn.FLOOR.MATH(C63/(H65+1))+1</f>
        <v>72920</v>
      </c>
      <c r="I66" s="16"/>
      <c r="J66" s="13" t="s">
        <v>204</v>
      </c>
      <c r="K66" s="15"/>
      <c r="L66" s="14"/>
      <c r="M66" s="14"/>
      <c r="N66" s="14"/>
      <c r="O66" s="15">
        <f>_xlfn.FLOOR.MATH(J63/(O65+1))+1</f>
        <v>88488</v>
      </c>
      <c r="P66" s="16"/>
      <c r="Q66" s="13" t="s">
        <v>204</v>
      </c>
      <c r="R66" s="15"/>
      <c r="S66" s="14"/>
      <c r="T66" s="14"/>
      <c r="U66" s="14"/>
      <c r="V66" s="15">
        <f>_xlfn.FLOOR.MATH(Q63/(V65+1))+1</f>
        <v>76772</v>
      </c>
      <c r="W66" s="16"/>
      <c r="X66" s="13" t="s">
        <v>204</v>
      </c>
      <c r="Y66" s="15"/>
      <c r="Z66" s="14"/>
      <c r="AA66" s="14"/>
      <c r="AB66" s="14"/>
      <c r="AC66" s="15">
        <f>_xlfn.FLOOR.MATH(X63/(AC65+1))+1</f>
        <v>68029</v>
      </c>
      <c r="AD66" s="16"/>
      <c r="AE66" s="13" t="s">
        <v>204</v>
      </c>
      <c r="AF66" s="15"/>
      <c r="AG66" s="14"/>
      <c r="AH66" s="14"/>
      <c r="AI66" s="14"/>
      <c r="AJ66" s="15">
        <f>_xlfn.FLOOR.MATH(AE63/(AJ65+1))+1</f>
        <v>72737</v>
      </c>
      <c r="AK66" s="16"/>
      <c r="AT66" s="95">
        <f>COUNT(AV5:AV62)</f>
        <v>5</v>
      </c>
      <c r="AU66" s="95" t="s">
        <v>145</v>
      </c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</row>
    <row r="67" spans="1:58" ht="15" customHeight="1" x14ac:dyDescent="0.2">
      <c r="A67" s="6"/>
      <c r="B67" s="6"/>
      <c r="AT67" s="96">
        <f>BC63/AM63</f>
        <v>0.88832867193430232</v>
      </c>
      <c r="AU67" s="95" t="s">
        <v>139</v>
      </c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</row>
    <row r="68" spans="1:58" ht="15" customHeight="1" x14ac:dyDescent="0.2">
      <c r="A68" s="6" t="s">
        <v>208</v>
      </c>
      <c r="B68" s="6">
        <v>42</v>
      </c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</row>
    <row r="69" spans="1:58" ht="15" customHeight="1" x14ac:dyDescent="0.2"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</row>
  </sheetData>
  <mergeCells count="26">
    <mergeCell ref="A1:B1"/>
    <mergeCell ref="A2:A4"/>
    <mergeCell ref="B2:B4"/>
    <mergeCell ref="AQ2:AQ4"/>
    <mergeCell ref="AR2:AR4"/>
    <mergeCell ref="AS2:AS4"/>
    <mergeCell ref="C2:AE2"/>
    <mergeCell ref="AL2:AL4"/>
    <mergeCell ref="AM2:AM4"/>
    <mergeCell ref="AN2:AN4"/>
    <mergeCell ref="A63:B63"/>
    <mergeCell ref="A65:B65"/>
    <mergeCell ref="AO1:AV1"/>
    <mergeCell ref="AY3:BA3"/>
    <mergeCell ref="BC3:BF3"/>
    <mergeCell ref="C3:I3"/>
    <mergeCell ref="J3:P3"/>
    <mergeCell ref="Q3:W3"/>
    <mergeCell ref="X3:AD3"/>
    <mergeCell ref="AE3:AK3"/>
    <mergeCell ref="AT2:AT4"/>
    <mergeCell ref="AU2:AU4"/>
    <mergeCell ref="AV2:AV4"/>
    <mergeCell ref="AW2:AW4"/>
    <mergeCell ref="AO2:AO4"/>
    <mergeCell ref="AP2:AP4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2DC37A-25FC-1642-B33E-9D16B8346282}">
  <sheetPr codeName="Sheet2"/>
  <dimension ref="A1:K54"/>
  <sheetViews>
    <sheetView zoomScaleNormal="100" workbookViewId="0">
      <selection activeCell="D59" sqref="D59"/>
    </sheetView>
  </sheetViews>
  <sheetFormatPr baseColWidth="10" defaultColWidth="11.5" defaultRowHeight="15" outlineLevelRow="2" x14ac:dyDescent="0.2"/>
  <cols>
    <col min="1" max="1" width="14" customWidth="1"/>
    <col min="2" max="2" width="16.5" customWidth="1"/>
    <col min="3" max="3" width="14.6640625" customWidth="1"/>
    <col min="5" max="5" width="12.6640625" customWidth="1"/>
    <col min="6" max="6" width="12.1640625" customWidth="1"/>
    <col min="7" max="7" width="11.5" customWidth="1"/>
    <col min="8" max="8" width="12.5" customWidth="1"/>
    <col min="9" max="9" width="12.6640625" customWidth="1"/>
    <col min="10" max="10" width="12.1640625" customWidth="1"/>
    <col min="11" max="11" width="12.6640625" customWidth="1"/>
  </cols>
  <sheetData>
    <row r="1" spans="1:11" ht="49" thickBot="1" x14ac:dyDescent="0.25">
      <c r="A1" s="123" t="s">
        <v>64</v>
      </c>
      <c r="B1" s="124" t="s">
        <v>147</v>
      </c>
      <c r="C1" s="124" t="s">
        <v>148</v>
      </c>
      <c r="D1" s="125" t="s">
        <v>146</v>
      </c>
      <c r="E1" s="125" t="s">
        <v>206</v>
      </c>
      <c r="F1" s="125" t="s">
        <v>159</v>
      </c>
      <c r="G1" s="125" t="s">
        <v>160</v>
      </c>
      <c r="H1" s="125" t="s">
        <v>161</v>
      </c>
      <c r="I1" s="125" t="s">
        <v>162</v>
      </c>
      <c r="J1" s="125" t="s">
        <v>163</v>
      </c>
      <c r="K1" s="126" t="s">
        <v>164</v>
      </c>
    </row>
    <row r="2" spans="1:11" outlineLevel="2" x14ac:dyDescent="0.2">
      <c r="A2" s="97" t="s">
        <v>0</v>
      </c>
      <c r="B2" s="84" t="s">
        <v>1</v>
      </c>
      <c r="C2" s="84">
        <v>1</v>
      </c>
      <c r="D2" s="84">
        <v>601715</v>
      </c>
      <c r="E2" s="84"/>
      <c r="F2" s="84"/>
      <c r="G2" s="83">
        <f>D2/$F$7</f>
        <v>6.4731859501909526</v>
      </c>
      <c r="H2" s="84">
        <f>_xlfn.FLOOR.MATH(G2)</f>
        <v>6</v>
      </c>
      <c r="I2" s="83">
        <f>G2-H2</f>
        <v>0.47318595019095255</v>
      </c>
      <c r="J2" s="84" t="str">
        <f>IF(RANK(I2,$I$2:$I$6)&lt;=($E$7-$H$7), RANK(I2,$I$2:$I$6), "")</f>
        <v/>
      </c>
      <c r="K2" s="102">
        <f>IF(J2&lt;&gt;"", H2+1, H2)</f>
        <v>6</v>
      </c>
    </row>
    <row r="3" spans="1:11" outlineLevel="2" x14ac:dyDescent="0.2">
      <c r="A3" s="112" t="s">
        <v>0</v>
      </c>
      <c r="B3" s="86" t="s">
        <v>2</v>
      </c>
      <c r="C3" s="86">
        <v>2</v>
      </c>
      <c r="D3" s="86">
        <v>658716</v>
      </c>
      <c r="E3" s="86"/>
      <c r="F3" s="86"/>
      <c r="G3" s="85">
        <f>D3/$F$7</f>
        <v>7.0863966435371957</v>
      </c>
      <c r="H3" s="86">
        <f t="shared" ref="H3:H50" si="0">_xlfn.FLOOR.MATH(G3)</f>
        <v>7</v>
      </c>
      <c r="I3" s="85">
        <f t="shared" ref="I3:I50" si="1">G3-H3</f>
        <v>8.6396643537195672E-2</v>
      </c>
      <c r="J3" s="86" t="str">
        <f t="shared" ref="J3:J6" si="2">IF(RANK(I3,$I$2:$I$6)&lt;=($E$7-$H$7), RANK(I3,$I$2:$I$6), "")</f>
        <v/>
      </c>
      <c r="K3" s="103">
        <f t="shared" ref="K3:K50" si="3">IF(J3&lt;&gt;"", H3+1, H3)</f>
        <v>7</v>
      </c>
    </row>
    <row r="4" spans="1:11" outlineLevel="2" x14ac:dyDescent="0.2">
      <c r="A4" s="112" t="s">
        <v>0</v>
      </c>
      <c r="B4" s="86" t="s">
        <v>3</v>
      </c>
      <c r="C4" s="86">
        <v>3</v>
      </c>
      <c r="D4" s="86">
        <v>524552</v>
      </c>
      <c r="E4" s="86"/>
      <c r="F4" s="86"/>
      <c r="G4" s="85">
        <f>D4/$F$7</f>
        <v>5.6430746059921466</v>
      </c>
      <c r="H4" s="86">
        <f t="shared" si="0"/>
        <v>5</v>
      </c>
      <c r="I4" s="85">
        <f t="shared" si="1"/>
        <v>0.64307460599214661</v>
      </c>
      <c r="J4" s="86" t="str">
        <f t="shared" si="2"/>
        <v/>
      </c>
      <c r="K4" s="103">
        <f t="shared" si="3"/>
        <v>5</v>
      </c>
    </row>
    <row r="5" spans="1:11" outlineLevel="2" x14ac:dyDescent="0.2">
      <c r="A5" s="112" t="s">
        <v>0</v>
      </c>
      <c r="B5" s="86" t="s">
        <v>4</v>
      </c>
      <c r="C5" s="86">
        <v>4</v>
      </c>
      <c r="D5" s="86">
        <v>840974</v>
      </c>
      <c r="E5" s="86"/>
      <c r="F5" s="86"/>
      <c r="G5" s="85">
        <f>D5/$F$7</f>
        <v>9.0471088160938091</v>
      </c>
      <c r="H5" s="86">
        <f t="shared" si="0"/>
        <v>9</v>
      </c>
      <c r="I5" s="85">
        <f t="shared" si="1"/>
        <v>4.7108816093809125E-2</v>
      </c>
      <c r="J5" s="86" t="str">
        <f t="shared" si="2"/>
        <v/>
      </c>
      <c r="K5" s="103">
        <f t="shared" si="3"/>
        <v>9</v>
      </c>
    </row>
    <row r="6" spans="1:11" ht="16" outlineLevel="2" thickBot="1" x14ac:dyDescent="0.25">
      <c r="A6" s="118" t="s">
        <v>0</v>
      </c>
      <c r="B6" s="88" t="s">
        <v>5</v>
      </c>
      <c r="C6" s="88">
        <v>5</v>
      </c>
      <c r="D6" s="88">
        <v>813363</v>
      </c>
      <c r="E6" s="88"/>
      <c r="F6" s="88"/>
      <c r="G6" s="87">
        <f>D6/$F$7</f>
        <v>8.7500726157818303</v>
      </c>
      <c r="H6" s="88">
        <f t="shared" si="0"/>
        <v>8</v>
      </c>
      <c r="I6" s="87">
        <f t="shared" si="1"/>
        <v>0.75007261578183027</v>
      </c>
      <c r="J6" s="88">
        <f t="shared" si="2"/>
        <v>1</v>
      </c>
      <c r="K6" s="104">
        <f t="shared" si="3"/>
        <v>9</v>
      </c>
    </row>
    <row r="7" spans="1:11" ht="16" outlineLevel="1" thickBot="1" x14ac:dyDescent="0.25">
      <c r="A7" s="127" t="s">
        <v>149</v>
      </c>
      <c r="B7" s="128"/>
      <c r="C7" s="128"/>
      <c r="D7" s="129">
        <f>SUBTOTAL(9,D2:D6)</f>
        <v>3439320</v>
      </c>
      <c r="E7" s="129">
        <v>36</v>
      </c>
      <c r="F7" s="129">
        <f>_xlfn.FLOOR.MATH(D7/(E7+1))+1</f>
        <v>92955</v>
      </c>
      <c r="G7" s="130">
        <f>SUM(G2:G6)</f>
        <v>36.999838631595935</v>
      </c>
      <c r="H7" s="129">
        <f>SUM(H2:H6)</f>
        <v>35</v>
      </c>
      <c r="I7" s="131"/>
      <c r="J7" s="128"/>
      <c r="K7" s="132">
        <f>SUM(K2:K6)</f>
        <v>36</v>
      </c>
    </row>
    <row r="8" spans="1:11" outlineLevel="2" x14ac:dyDescent="0.2">
      <c r="A8" s="97" t="s">
        <v>25</v>
      </c>
      <c r="B8" s="84" t="s">
        <v>6</v>
      </c>
      <c r="C8" s="84">
        <v>6</v>
      </c>
      <c r="D8" s="84">
        <v>764169</v>
      </c>
      <c r="E8" s="84"/>
      <c r="F8" s="84"/>
      <c r="G8" s="83">
        <f>D8/$F$10</f>
        <v>8.392112719365679</v>
      </c>
      <c r="H8" s="84">
        <f t="shared" si="0"/>
        <v>8</v>
      </c>
      <c r="I8" s="83">
        <f t="shared" si="1"/>
        <v>0.39211271936567904</v>
      </c>
      <c r="J8" s="84" t="str">
        <f>IF(RANK(I8,$I$8:$I$9)&lt;=($E$10-$H$10), RANK(I8,$I$8:$I$9), "")</f>
        <v/>
      </c>
      <c r="K8" s="102">
        <f t="shared" si="3"/>
        <v>8</v>
      </c>
    </row>
    <row r="9" spans="1:11" ht="16" outlineLevel="2" thickBot="1" x14ac:dyDescent="0.25">
      <c r="A9" s="118" t="s">
        <v>25</v>
      </c>
      <c r="B9" s="88" t="s">
        <v>7</v>
      </c>
      <c r="C9" s="88">
        <v>7</v>
      </c>
      <c r="D9" s="88">
        <v>692758</v>
      </c>
      <c r="E9" s="88"/>
      <c r="F9" s="88"/>
      <c r="G9" s="87">
        <f>D9/$F$10</f>
        <v>7.6078762986228554</v>
      </c>
      <c r="H9" s="88">
        <f t="shared" si="0"/>
        <v>7</v>
      </c>
      <c r="I9" s="87">
        <f t="shared" si="1"/>
        <v>0.60787629862285542</v>
      </c>
      <c r="J9" s="88" t="str">
        <f>IF(RANK(I9,$I$8:$I$9)&lt;=($E$10-$H$10), RANK(I9,$I$8:$I$9), "")</f>
        <v/>
      </c>
      <c r="K9" s="104">
        <f t="shared" si="3"/>
        <v>7</v>
      </c>
    </row>
    <row r="10" spans="1:11" ht="16" outlineLevel="1" thickBot="1" x14ac:dyDescent="0.25">
      <c r="A10" s="127" t="s">
        <v>150</v>
      </c>
      <c r="B10" s="128"/>
      <c r="C10" s="129"/>
      <c r="D10" s="129">
        <f>SUBTOTAL(9,D8:D9)</f>
        <v>1456927</v>
      </c>
      <c r="E10" s="129">
        <v>15</v>
      </c>
      <c r="F10" s="129">
        <f>_xlfn.FLOOR.MATH(D10/(E10+1))+1</f>
        <v>91058</v>
      </c>
      <c r="G10" s="130">
        <f>SUM(G8:G9)</f>
        <v>15.999989017988534</v>
      </c>
      <c r="H10" s="129">
        <f>SUM(H8:H9)</f>
        <v>15</v>
      </c>
      <c r="I10" s="131"/>
      <c r="J10" s="128"/>
      <c r="K10" s="132">
        <f>SUM(K8:K9)</f>
        <v>15</v>
      </c>
    </row>
    <row r="11" spans="1:11" outlineLevel="2" x14ac:dyDescent="0.2">
      <c r="A11" s="97" t="s">
        <v>36</v>
      </c>
      <c r="B11" s="84" t="s">
        <v>205</v>
      </c>
      <c r="C11" s="84">
        <v>8</v>
      </c>
      <c r="D11" s="84">
        <v>906815</v>
      </c>
      <c r="E11" s="84"/>
      <c r="F11" s="84"/>
      <c r="G11" s="83">
        <f t="shared" ref="G11:G18" si="4">D11/$F$19</f>
        <v>5.6831869943156539</v>
      </c>
      <c r="H11" s="84">
        <f t="shared" si="0"/>
        <v>5</v>
      </c>
      <c r="I11" s="83">
        <f t="shared" si="1"/>
        <v>0.68318699431565388</v>
      </c>
      <c r="J11" s="84">
        <f>IF(RANK(I11,$I$11:$I$18)&lt;=($E$19-$H$19), RANK(I11,$I$11:$I$18), "")</f>
        <v>1</v>
      </c>
      <c r="K11" s="102">
        <f t="shared" si="3"/>
        <v>6</v>
      </c>
    </row>
    <row r="12" spans="1:11" outlineLevel="2" x14ac:dyDescent="0.2">
      <c r="A12" s="112" t="s">
        <v>36</v>
      </c>
      <c r="B12" s="86" t="s">
        <v>8</v>
      </c>
      <c r="C12" s="86">
        <v>9</v>
      </c>
      <c r="D12" s="86">
        <v>835495</v>
      </c>
      <c r="E12" s="86"/>
      <c r="F12" s="86"/>
      <c r="G12" s="85">
        <f t="shared" si="4"/>
        <v>5.2362106028415463</v>
      </c>
      <c r="H12" s="86">
        <f t="shared" si="0"/>
        <v>5</v>
      </c>
      <c r="I12" s="85">
        <f t="shared" si="1"/>
        <v>0.23621060284154627</v>
      </c>
      <c r="J12" s="86" t="str">
        <f t="shared" ref="J12:J18" si="5">IF(RANK(I12,$I$11:$I$18)&lt;=($E$19-$H$19), RANK(I12,$I$11:$I$18), "")</f>
        <v/>
      </c>
      <c r="K12" s="103">
        <f t="shared" si="3"/>
        <v>5</v>
      </c>
    </row>
    <row r="13" spans="1:11" outlineLevel="2" x14ac:dyDescent="0.2">
      <c r="A13" s="112" t="s">
        <v>36</v>
      </c>
      <c r="B13" s="86" t="s">
        <v>9</v>
      </c>
      <c r="C13" s="86">
        <v>10</v>
      </c>
      <c r="D13" s="86">
        <v>831485</v>
      </c>
      <c r="E13" s="86"/>
      <c r="F13" s="86"/>
      <c r="G13" s="85">
        <f t="shared" si="4"/>
        <v>5.2110791484134591</v>
      </c>
      <c r="H13" s="86">
        <f t="shared" si="0"/>
        <v>5</v>
      </c>
      <c r="I13" s="85">
        <f t="shared" si="1"/>
        <v>0.21107914841345909</v>
      </c>
      <c r="J13" s="86" t="str">
        <f t="shared" si="5"/>
        <v/>
      </c>
      <c r="K13" s="103">
        <f t="shared" si="3"/>
        <v>5</v>
      </c>
    </row>
    <row r="14" spans="1:11" outlineLevel="2" x14ac:dyDescent="0.2">
      <c r="A14" s="112" t="s">
        <v>36</v>
      </c>
      <c r="B14" s="86" t="s">
        <v>10</v>
      </c>
      <c r="C14" s="86">
        <v>11</v>
      </c>
      <c r="D14" s="86">
        <v>830011</v>
      </c>
      <c r="E14" s="86"/>
      <c r="F14" s="86"/>
      <c r="G14" s="85">
        <f t="shared" si="4"/>
        <v>5.2018413020725616</v>
      </c>
      <c r="H14" s="86">
        <f t="shared" si="0"/>
        <v>5</v>
      </c>
      <c r="I14" s="85">
        <f t="shared" si="1"/>
        <v>0.20184130207256157</v>
      </c>
      <c r="J14" s="86" t="str">
        <f t="shared" si="5"/>
        <v/>
      </c>
      <c r="K14" s="103">
        <f t="shared" si="3"/>
        <v>5</v>
      </c>
    </row>
    <row r="15" spans="1:11" outlineLevel="2" x14ac:dyDescent="0.2">
      <c r="A15" s="112" t="s">
        <v>36</v>
      </c>
      <c r="B15" s="86" t="s">
        <v>11</v>
      </c>
      <c r="C15" s="86">
        <v>12</v>
      </c>
      <c r="D15" s="86">
        <v>831483</v>
      </c>
      <c r="E15" s="86"/>
      <c r="F15" s="86"/>
      <c r="G15" s="85">
        <f t="shared" si="4"/>
        <v>5.211066614022223</v>
      </c>
      <c r="H15" s="86">
        <f t="shared" si="0"/>
        <v>5</v>
      </c>
      <c r="I15" s="85">
        <f t="shared" si="1"/>
        <v>0.21106661402222304</v>
      </c>
      <c r="J15" s="86" t="str">
        <f t="shared" si="5"/>
        <v/>
      </c>
      <c r="K15" s="103">
        <f t="shared" si="3"/>
        <v>5</v>
      </c>
    </row>
    <row r="16" spans="1:11" outlineLevel="2" x14ac:dyDescent="0.2">
      <c r="A16" s="112" t="s">
        <v>36</v>
      </c>
      <c r="B16" s="86" t="s">
        <v>12</v>
      </c>
      <c r="C16" s="86">
        <v>13</v>
      </c>
      <c r="D16" s="86">
        <v>687287</v>
      </c>
      <c r="E16" s="86"/>
      <c r="F16" s="86"/>
      <c r="G16" s="85">
        <f t="shared" si="4"/>
        <v>4.3073620746924375</v>
      </c>
      <c r="H16" s="86">
        <f t="shared" si="0"/>
        <v>4</v>
      </c>
      <c r="I16" s="85">
        <f t="shared" si="1"/>
        <v>0.30736207469243748</v>
      </c>
      <c r="J16" s="86" t="str">
        <f t="shared" si="5"/>
        <v/>
      </c>
      <c r="K16" s="103">
        <f t="shared" si="3"/>
        <v>4</v>
      </c>
    </row>
    <row r="17" spans="1:11" outlineLevel="2" x14ac:dyDescent="0.2">
      <c r="A17" s="112" t="s">
        <v>36</v>
      </c>
      <c r="B17" s="86" t="s">
        <v>13</v>
      </c>
      <c r="C17" s="86">
        <v>14</v>
      </c>
      <c r="D17" s="86">
        <v>812088</v>
      </c>
      <c r="E17" s="86"/>
      <c r="F17" s="86"/>
      <c r="G17" s="85">
        <f t="shared" si="4"/>
        <v>5.0895143550115627</v>
      </c>
      <c r="H17" s="86">
        <f t="shared" si="0"/>
        <v>5</v>
      </c>
      <c r="I17" s="85">
        <f t="shared" si="1"/>
        <v>8.9514355011562685E-2</v>
      </c>
      <c r="J17" s="86" t="str">
        <f t="shared" si="5"/>
        <v/>
      </c>
      <c r="K17" s="103">
        <f t="shared" si="3"/>
        <v>5</v>
      </c>
    </row>
    <row r="18" spans="1:11" ht="16" outlineLevel="2" thickBot="1" x14ac:dyDescent="0.25">
      <c r="A18" s="118" t="s">
        <v>36</v>
      </c>
      <c r="B18" s="88" t="s">
        <v>14</v>
      </c>
      <c r="C18" s="88">
        <v>15</v>
      </c>
      <c r="D18" s="88">
        <v>807314</v>
      </c>
      <c r="E18" s="88"/>
      <c r="F18" s="88"/>
      <c r="G18" s="87">
        <f t="shared" si="4"/>
        <v>5.0595947631313418</v>
      </c>
      <c r="H18" s="88">
        <f t="shared" si="0"/>
        <v>5</v>
      </c>
      <c r="I18" s="87">
        <f t="shared" si="1"/>
        <v>5.9594763131341821E-2</v>
      </c>
      <c r="J18" s="88" t="str">
        <f t="shared" si="5"/>
        <v/>
      </c>
      <c r="K18" s="104">
        <f t="shared" si="3"/>
        <v>5</v>
      </c>
    </row>
    <row r="19" spans="1:11" ht="16" outlineLevel="1" thickBot="1" x14ac:dyDescent="0.25">
      <c r="A19" s="127" t="s">
        <v>151</v>
      </c>
      <c r="B19" s="128"/>
      <c r="C19" s="129"/>
      <c r="D19" s="129">
        <f>SUBTOTAL(9,D11:D18)</f>
        <v>6541978</v>
      </c>
      <c r="E19" s="129">
        <v>40</v>
      </c>
      <c r="F19" s="129">
        <f>_xlfn.FLOOR.MATH(D19/(E19+1))+1</f>
        <v>159561</v>
      </c>
      <c r="G19" s="130">
        <f>SUM(G11:G18)</f>
        <v>40.999855854500794</v>
      </c>
      <c r="H19" s="129">
        <f>SUM(H11:H18)</f>
        <v>39</v>
      </c>
      <c r="I19" s="131"/>
      <c r="J19" s="128"/>
      <c r="K19" s="132">
        <f>SUM(K11:K18)</f>
        <v>40</v>
      </c>
    </row>
    <row r="20" spans="1:11" outlineLevel="2" x14ac:dyDescent="0.2">
      <c r="A20" s="97" t="s">
        <v>43</v>
      </c>
      <c r="B20" s="84" t="s">
        <v>15</v>
      </c>
      <c r="C20" s="84">
        <v>16</v>
      </c>
      <c r="D20" s="84">
        <v>573693</v>
      </c>
      <c r="E20" s="84"/>
      <c r="F20" s="84"/>
      <c r="G20" s="83">
        <f t="shared" ref="G20:G29" si="6">D20/$F$30</f>
        <v>4.0990368539133168</v>
      </c>
      <c r="H20" s="84">
        <f t="shared" si="0"/>
        <v>4</v>
      </c>
      <c r="I20" s="83">
        <f t="shared" si="1"/>
        <v>9.9036853913316847E-2</v>
      </c>
      <c r="J20" s="84" t="str">
        <f>IF(RANK(I20,$I$20:$I$29)&lt;=($E$30-$H$30), RANK(I20,$I$20:$I$29), "")</f>
        <v/>
      </c>
      <c r="K20" s="102">
        <f t="shared" si="3"/>
        <v>4</v>
      </c>
    </row>
    <row r="21" spans="1:11" outlineLevel="2" x14ac:dyDescent="0.2">
      <c r="A21" s="112" t="s">
        <v>43</v>
      </c>
      <c r="B21" s="86" t="s">
        <v>16</v>
      </c>
      <c r="C21" s="86">
        <v>17</v>
      </c>
      <c r="D21" s="86">
        <v>706023</v>
      </c>
      <c r="E21" s="86"/>
      <c r="F21" s="86"/>
      <c r="G21" s="85">
        <f t="shared" si="6"/>
        <v>5.0445347890081313</v>
      </c>
      <c r="H21" s="86">
        <f t="shared" si="0"/>
        <v>5</v>
      </c>
      <c r="I21" s="85">
        <f t="shared" si="1"/>
        <v>4.4534789008131348E-2</v>
      </c>
      <c r="J21" s="86" t="str">
        <f t="shared" ref="J21:J29" si="7">IF(RANK(I21,$I$20:$I$29)&lt;=($E$30-$H$30), RANK(I21,$I$20:$I$29), "")</f>
        <v/>
      </c>
      <c r="K21" s="103">
        <f t="shared" si="3"/>
        <v>5</v>
      </c>
    </row>
    <row r="22" spans="1:11" outlineLevel="2" x14ac:dyDescent="0.2">
      <c r="A22" s="112" t="s">
        <v>43</v>
      </c>
      <c r="B22" s="86" t="s">
        <v>17</v>
      </c>
      <c r="C22" s="86">
        <v>18</v>
      </c>
      <c r="D22" s="86">
        <v>710107</v>
      </c>
      <c r="E22" s="86"/>
      <c r="F22" s="86"/>
      <c r="G22" s="85">
        <f t="shared" si="6"/>
        <v>5.073714971634347</v>
      </c>
      <c r="H22" s="86">
        <f t="shared" si="0"/>
        <v>5</v>
      </c>
      <c r="I22" s="85">
        <f t="shared" si="1"/>
        <v>7.3714971634347037E-2</v>
      </c>
      <c r="J22" s="86" t="str">
        <f t="shared" si="7"/>
        <v/>
      </c>
      <c r="K22" s="103">
        <f t="shared" si="3"/>
        <v>5</v>
      </c>
    </row>
    <row r="23" spans="1:11" outlineLevel="2" x14ac:dyDescent="0.2">
      <c r="A23" s="112" t="s">
        <v>43</v>
      </c>
      <c r="B23" s="86" t="s">
        <v>18</v>
      </c>
      <c r="C23" s="86">
        <v>19</v>
      </c>
      <c r="D23" s="86">
        <v>534325</v>
      </c>
      <c r="E23" s="86"/>
      <c r="F23" s="86"/>
      <c r="G23" s="85">
        <f t="shared" si="6"/>
        <v>3.817752468597722</v>
      </c>
      <c r="H23" s="86">
        <f t="shared" si="0"/>
        <v>3</v>
      </c>
      <c r="I23" s="85">
        <f t="shared" si="1"/>
        <v>0.81775246859772199</v>
      </c>
      <c r="J23" s="86">
        <f t="shared" si="7"/>
        <v>2</v>
      </c>
      <c r="K23" s="103">
        <f t="shared" si="3"/>
        <v>4</v>
      </c>
    </row>
    <row r="24" spans="1:11" outlineLevel="2" x14ac:dyDescent="0.2">
      <c r="A24" s="112" t="s">
        <v>43</v>
      </c>
      <c r="B24" s="86" t="s">
        <v>19</v>
      </c>
      <c r="C24" s="86">
        <v>20</v>
      </c>
      <c r="D24" s="86">
        <v>561322</v>
      </c>
      <c r="E24" s="86"/>
      <c r="F24" s="86"/>
      <c r="G24" s="85">
        <f t="shared" si="6"/>
        <v>4.0106460509581447</v>
      </c>
      <c r="H24" s="86">
        <f t="shared" si="0"/>
        <v>4</v>
      </c>
      <c r="I24" s="85">
        <f t="shared" si="1"/>
        <v>1.0646050958144748E-2</v>
      </c>
      <c r="J24" s="86" t="str">
        <f t="shared" si="7"/>
        <v/>
      </c>
      <c r="K24" s="103">
        <f t="shared" si="3"/>
        <v>4</v>
      </c>
    </row>
    <row r="25" spans="1:11" outlineLevel="2" x14ac:dyDescent="0.2">
      <c r="A25" s="112" t="s">
        <v>43</v>
      </c>
      <c r="B25" s="86" t="s">
        <v>20</v>
      </c>
      <c r="C25" s="86">
        <v>21</v>
      </c>
      <c r="D25" s="86">
        <v>534415</v>
      </c>
      <c r="E25" s="86"/>
      <c r="F25" s="86"/>
      <c r="G25" s="85">
        <f t="shared" si="6"/>
        <v>3.8183955186555969</v>
      </c>
      <c r="H25" s="86">
        <f t="shared" si="0"/>
        <v>3</v>
      </c>
      <c r="I25" s="85">
        <f t="shared" si="1"/>
        <v>0.8183955186555969</v>
      </c>
      <c r="J25" s="86">
        <f t="shared" si="7"/>
        <v>1</v>
      </c>
      <c r="K25" s="103">
        <f t="shared" si="3"/>
        <v>4</v>
      </c>
    </row>
    <row r="26" spans="1:11" outlineLevel="2" x14ac:dyDescent="0.2">
      <c r="A26" s="112" t="s">
        <v>43</v>
      </c>
      <c r="B26" s="86" t="s">
        <v>21</v>
      </c>
      <c r="C26" s="86">
        <v>22</v>
      </c>
      <c r="D26" s="86">
        <v>585032</v>
      </c>
      <c r="E26" s="86"/>
      <c r="F26" s="86"/>
      <c r="G26" s="85">
        <f t="shared" si="6"/>
        <v>4.1800540162048616</v>
      </c>
      <c r="H26" s="86">
        <f t="shared" si="0"/>
        <v>4</v>
      </c>
      <c r="I26" s="85">
        <f t="shared" si="1"/>
        <v>0.18005401620486161</v>
      </c>
      <c r="J26" s="86" t="str">
        <f t="shared" si="7"/>
        <v/>
      </c>
      <c r="K26" s="103">
        <f t="shared" si="3"/>
        <v>4</v>
      </c>
    </row>
    <row r="27" spans="1:11" outlineLevel="2" x14ac:dyDescent="0.2">
      <c r="A27" s="112" t="s">
        <v>43</v>
      </c>
      <c r="B27" s="86" t="s">
        <v>22</v>
      </c>
      <c r="C27" s="86">
        <v>23</v>
      </c>
      <c r="D27" s="86">
        <v>511399</v>
      </c>
      <c r="E27" s="86"/>
      <c r="F27" s="86"/>
      <c r="G27" s="85">
        <f t="shared" si="6"/>
        <v>3.6539461838551563</v>
      </c>
      <c r="H27" s="86">
        <f t="shared" si="0"/>
        <v>3</v>
      </c>
      <c r="I27" s="85">
        <f t="shared" si="1"/>
        <v>0.65394618385515635</v>
      </c>
      <c r="J27" s="86" t="str">
        <f t="shared" si="7"/>
        <v/>
      </c>
      <c r="K27" s="103">
        <f t="shared" si="3"/>
        <v>3</v>
      </c>
    </row>
    <row r="28" spans="1:11" outlineLevel="2" x14ac:dyDescent="0.2">
      <c r="A28" s="112" t="s">
        <v>43</v>
      </c>
      <c r="B28" s="86" t="s">
        <v>23</v>
      </c>
      <c r="C28" s="86">
        <v>24</v>
      </c>
      <c r="D28" s="86">
        <v>575372</v>
      </c>
      <c r="E28" s="86"/>
      <c r="F28" s="86"/>
      <c r="G28" s="85">
        <f t="shared" si="6"/>
        <v>4.1110333099929983</v>
      </c>
      <c r="H28" s="86">
        <f t="shared" si="0"/>
        <v>4</v>
      </c>
      <c r="I28" s="85">
        <f t="shared" si="1"/>
        <v>0.11103330999299832</v>
      </c>
      <c r="J28" s="86" t="str">
        <f t="shared" si="7"/>
        <v/>
      </c>
      <c r="K28" s="103">
        <f t="shared" si="3"/>
        <v>4</v>
      </c>
    </row>
    <row r="29" spans="1:11" ht="16" outlineLevel="2" thickBot="1" x14ac:dyDescent="0.25">
      <c r="A29" s="118" t="s">
        <v>43</v>
      </c>
      <c r="B29" s="88" t="s">
        <v>24</v>
      </c>
      <c r="C29" s="88">
        <v>25</v>
      </c>
      <c r="D29" s="88">
        <v>446561</v>
      </c>
      <c r="E29" s="88"/>
      <c r="F29" s="88"/>
      <c r="G29" s="87">
        <f t="shared" si="6"/>
        <v>3.1906786321610769</v>
      </c>
      <c r="H29" s="88">
        <f t="shared" si="0"/>
        <v>3</v>
      </c>
      <c r="I29" s="87">
        <f t="shared" si="1"/>
        <v>0.19067863216107694</v>
      </c>
      <c r="J29" s="88" t="str">
        <f t="shared" si="7"/>
        <v/>
      </c>
      <c r="K29" s="104">
        <f t="shared" si="3"/>
        <v>3</v>
      </c>
    </row>
    <row r="30" spans="1:11" ht="16" outlineLevel="1" thickBot="1" x14ac:dyDescent="0.25">
      <c r="A30" s="127" t="s">
        <v>152</v>
      </c>
      <c r="B30" s="128"/>
      <c r="C30" s="129"/>
      <c r="D30" s="129">
        <f>SUBTOTAL(9,D20:D29)</f>
        <v>5738249</v>
      </c>
      <c r="E30" s="129">
        <v>40</v>
      </c>
      <c r="F30" s="129">
        <f>_xlfn.FLOOR.MATH(D30/(E30+1))+1</f>
        <v>139958</v>
      </c>
      <c r="G30" s="130">
        <f>SUM(G20:G29)</f>
        <v>40.999792794981346</v>
      </c>
      <c r="H30" s="129">
        <f>SUM(H20:H29)</f>
        <v>38</v>
      </c>
      <c r="I30" s="131"/>
      <c r="J30" s="128"/>
      <c r="K30" s="132">
        <f>SUM(K20:K29)</f>
        <v>40</v>
      </c>
    </row>
    <row r="31" spans="1:11" outlineLevel="2" x14ac:dyDescent="0.2">
      <c r="A31" s="97" t="s">
        <v>45</v>
      </c>
      <c r="B31" s="84" t="s">
        <v>26</v>
      </c>
      <c r="C31" s="84">
        <v>26</v>
      </c>
      <c r="D31" s="84">
        <v>672823</v>
      </c>
      <c r="E31" s="84"/>
      <c r="F31" s="84"/>
      <c r="G31" s="83">
        <f>D31/$F$34</f>
        <v>8.6383396672144617</v>
      </c>
      <c r="H31" s="84">
        <f t="shared" si="0"/>
        <v>8</v>
      </c>
      <c r="I31" s="83">
        <f t="shared" si="1"/>
        <v>0.63833966721446167</v>
      </c>
      <c r="J31" s="84" t="str">
        <f>IF(RANK(I31,$I$31:$I$33)&lt;=($E$34-$H$34), RANK(I31,$I$31:$I$33), "")</f>
        <v/>
      </c>
      <c r="K31" s="102">
        <f t="shared" si="3"/>
        <v>8</v>
      </c>
    </row>
    <row r="32" spans="1:11" outlineLevel="2" x14ac:dyDescent="0.2">
      <c r="A32" s="112" t="s">
        <v>45</v>
      </c>
      <c r="B32" s="86" t="s">
        <v>27</v>
      </c>
      <c r="C32" s="86">
        <v>27</v>
      </c>
      <c r="D32" s="86">
        <v>510627</v>
      </c>
      <c r="E32" s="86"/>
      <c r="F32" s="86"/>
      <c r="G32" s="85">
        <f>D32/$F$34</f>
        <v>6.5559136195562857</v>
      </c>
      <c r="H32" s="86">
        <f t="shared" si="0"/>
        <v>6</v>
      </c>
      <c r="I32" s="85">
        <f t="shared" si="1"/>
        <v>0.55591361955628571</v>
      </c>
      <c r="J32" s="86" t="str">
        <f t="shared" ref="J32:J33" si="8">IF(RANK(I32,$I$31:$I$33)&lt;=($E$34-$H$34), RANK(I32,$I$31:$I$33), "")</f>
        <v/>
      </c>
      <c r="K32" s="103">
        <f t="shared" si="3"/>
        <v>6</v>
      </c>
    </row>
    <row r="33" spans="1:11" ht="16" outlineLevel="2" thickBot="1" x14ac:dyDescent="0.25">
      <c r="A33" s="118" t="s">
        <v>45</v>
      </c>
      <c r="B33" s="88" t="s">
        <v>28</v>
      </c>
      <c r="C33" s="88">
        <v>28</v>
      </c>
      <c r="D33" s="88">
        <v>841620</v>
      </c>
      <c r="E33" s="88"/>
      <c r="F33" s="88"/>
      <c r="G33" s="87">
        <f>D33/$F$34</f>
        <v>10.805515612161052</v>
      </c>
      <c r="H33" s="88">
        <f t="shared" si="0"/>
        <v>10</v>
      </c>
      <c r="I33" s="87">
        <f t="shared" si="1"/>
        <v>0.80551561216105227</v>
      </c>
      <c r="J33" s="88">
        <f t="shared" si="8"/>
        <v>1</v>
      </c>
      <c r="K33" s="104">
        <f t="shared" si="3"/>
        <v>11</v>
      </c>
    </row>
    <row r="34" spans="1:11" ht="16" outlineLevel="1" thickBot="1" x14ac:dyDescent="0.25">
      <c r="A34" s="127" t="s">
        <v>153</v>
      </c>
      <c r="B34" s="128"/>
      <c r="C34" s="129"/>
      <c r="D34" s="129">
        <f>SUBTOTAL(9,D31:D33)</f>
        <v>2025070</v>
      </c>
      <c r="E34" s="129">
        <v>25</v>
      </c>
      <c r="F34" s="129">
        <f>_xlfn.FLOOR.MATH(D34/(E34+1))+1</f>
        <v>77888</v>
      </c>
      <c r="G34" s="130">
        <f>SUM(G31:G33)</f>
        <v>25.999768898931798</v>
      </c>
      <c r="H34" s="129">
        <f>SUM(H31:H33)</f>
        <v>24</v>
      </c>
      <c r="I34" s="131"/>
      <c r="J34" s="128"/>
      <c r="K34" s="132">
        <f>SUM(K31:K33)</f>
        <v>25</v>
      </c>
    </row>
    <row r="35" spans="1:11" ht="16" outlineLevel="2" thickBot="1" x14ac:dyDescent="0.25">
      <c r="A35" s="119" t="s">
        <v>47</v>
      </c>
      <c r="B35" s="120" t="s">
        <v>29</v>
      </c>
      <c r="C35" s="120">
        <v>29</v>
      </c>
      <c r="D35" s="120">
        <v>656826</v>
      </c>
      <c r="E35" s="120"/>
      <c r="F35" s="120"/>
      <c r="G35" s="121">
        <f>D35/$F$36</f>
        <v>15.99985384390529</v>
      </c>
      <c r="H35" s="120">
        <f t="shared" si="0"/>
        <v>15</v>
      </c>
      <c r="I35" s="121">
        <f t="shared" si="1"/>
        <v>0.99985384390529042</v>
      </c>
      <c r="J35" s="120" t="str">
        <f>IF(RANK(I35,$I$35)&lt;=($E$36-$H$36), RANK(I35,$I$35), "")</f>
        <v/>
      </c>
      <c r="K35" s="122">
        <f t="shared" si="3"/>
        <v>15</v>
      </c>
    </row>
    <row r="36" spans="1:11" ht="16" outlineLevel="1" thickBot="1" x14ac:dyDescent="0.25">
      <c r="A36" s="127" t="s">
        <v>154</v>
      </c>
      <c r="B36" s="128"/>
      <c r="C36" s="129"/>
      <c r="D36" s="129">
        <f>SUBTOTAL(9,D35:D35)</f>
        <v>656826</v>
      </c>
      <c r="E36" s="129">
        <v>15</v>
      </c>
      <c r="F36" s="129">
        <f>_xlfn.FLOOR.MATH(D36/(E36+1))+1</f>
        <v>41052</v>
      </c>
      <c r="G36" s="130">
        <f>SUM(G35)</f>
        <v>15.99985384390529</v>
      </c>
      <c r="H36" s="129">
        <f>SUM(H35)</f>
        <v>15</v>
      </c>
      <c r="I36" s="131"/>
      <c r="J36" s="128"/>
      <c r="K36" s="133">
        <f>SUM(K35)</f>
        <v>15</v>
      </c>
    </row>
    <row r="37" spans="1:11" outlineLevel="2" x14ac:dyDescent="0.2">
      <c r="A37" s="97" t="s">
        <v>44</v>
      </c>
      <c r="B37" s="84" t="s">
        <v>30</v>
      </c>
      <c r="C37" s="84">
        <v>30</v>
      </c>
      <c r="D37" s="84">
        <v>688891</v>
      </c>
      <c r="E37" s="84"/>
      <c r="F37" s="84"/>
      <c r="G37" s="83">
        <f>D37/$F$41</f>
        <v>8.1783980150297388</v>
      </c>
      <c r="H37" s="84">
        <f t="shared" si="0"/>
        <v>8</v>
      </c>
      <c r="I37" s="83">
        <f t="shared" si="1"/>
        <v>0.17839801502973884</v>
      </c>
      <c r="J37" s="84" t="str">
        <f>IF(RANK(I37,$I$37:$I$40)&lt;=($E$41-$H$41), RANK(I37,$I$37:$I$40), "")</f>
        <v/>
      </c>
      <c r="K37" s="102">
        <f t="shared" si="3"/>
        <v>8</v>
      </c>
    </row>
    <row r="38" spans="1:11" outlineLevel="2" x14ac:dyDescent="0.2">
      <c r="A38" s="112" t="s">
        <v>44</v>
      </c>
      <c r="B38" s="86" t="s">
        <v>31</v>
      </c>
      <c r="C38" s="86">
        <v>31</v>
      </c>
      <c r="D38" s="86">
        <v>683771</v>
      </c>
      <c r="E38" s="86"/>
      <c r="F38" s="86"/>
      <c r="G38" s="85">
        <f>D38/$F$41</f>
        <v>8.1176142367005806</v>
      </c>
      <c r="H38" s="86">
        <f t="shared" si="0"/>
        <v>8</v>
      </c>
      <c r="I38" s="85">
        <f t="shared" si="1"/>
        <v>0.11761423670058058</v>
      </c>
      <c r="J38" s="86" t="str">
        <f t="shared" ref="J38:J40" si="9">IF(RANK(I38,$I$37:$I$40)&lt;=($E$41-$H$41), RANK(I38,$I$37:$I$40), "")</f>
        <v/>
      </c>
      <c r="K38" s="103">
        <f t="shared" si="3"/>
        <v>8</v>
      </c>
    </row>
    <row r="39" spans="1:11" outlineLevel="2" x14ac:dyDescent="0.2">
      <c r="A39" s="112" t="s">
        <v>44</v>
      </c>
      <c r="B39" s="86" t="s">
        <v>32</v>
      </c>
      <c r="C39" s="86">
        <v>32</v>
      </c>
      <c r="D39" s="86">
        <v>710137</v>
      </c>
      <c r="E39" s="86"/>
      <c r="F39" s="86"/>
      <c r="G39" s="85">
        <f>D39/$F$41</f>
        <v>8.4306269514323358</v>
      </c>
      <c r="H39" s="86">
        <f t="shared" si="0"/>
        <v>8</v>
      </c>
      <c r="I39" s="85">
        <f t="shared" si="1"/>
        <v>0.43062695143233576</v>
      </c>
      <c r="J39" s="86" t="str">
        <f t="shared" si="9"/>
        <v/>
      </c>
      <c r="K39" s="103">
        <f t="shared" si="3"/>
        <v>8</v>
      </c>
    </row>
    <row r="40" spans="1:11" ht="16" outlineLevel="2" thickBot="1" x14ac:dyDescent="0.25">
      <c r="A40" s="118" t="s">
        <v>44</v>
      </c>
      <c r="B40" s="88" t="s">
        <v>33</v>
      </c>
      <c r="C40" s="88">
        <v>33</v>
      </c>
      <c r="D40" s="88">
        <v>696858</v>
      </c>
      <c r="E40" s="88"/>
      <c r="F40" s="88"/>
      <c r="G40" s="87">
        <f>D40/$F$41</f>
        <v>8.2729808982227873</v>
      </c>
      <c r="H40" s="88">
        <f t="shared" si="0"/>
        <v>8</v>
      </c>
      <c r="I40" s="87">
        <f t="shared" si="1"/>
        <v>0.27298089822278726</v>
      </c>
      <c r="J40" s="88" t="str">
        <f t="shared" si="9"/>
        <v/>
      </c>
      <c r="K40" s="104">
        <f t="shared" si="3"/>
        <v>8</v>
      </c>
    </row>
    <row r="41" spans="1:11" ht="16" outlineLevel="1" thickBot="1" x14ac:dyDescent="0.25">
      <c r="A41" s="127" t="s">
        <v>155</v>
      </c>
      <c r="B41" s="128"/>
      <c r="C41" s="128"/>
      <c r="D41" s="129">
        <f>SUBTOTAL(9,D37:D40)</f>
        <v>2779657</v>
      </c>
      <c r="E41" s="129">
        <v>32</v>
      </c>
      <c r="F41" s="129">
        <f>_xlfn.FLOOR.MATH(D41/(E41+1))+1</f>
        <v>84233</v>
      </c>
      <c r="G41" s="130">
        <f>SUM(G37:G40)</f>
        <v>32.999620101385446</v>
      </c>
      <c r="H41" s="129">
        <f>SUM(H37:H40)</f>
        <v>32</v>
      </c>
      <c r="I41" s="131"/>
      <c r="J41" s="128"/>
      <c r="K41" s="132">
        <f>SUM(K37:K40)</f>
        <v>32</v>
      </c>
    </row>
    <row r="42" spans="1:11" outlineLevel="2" x14ac:dyDescent="0.2">
      <c r="A42" s="97" t="s">
        <v>46</v>
      </c>
      <c r="B42" s="84" t="s">
        <v>34</v>
      </c>
      <c r="C42" s="84">
        <v>34</v>
      </c>
      <c r="D42" s="84">
        <v>636739</v>
      </c>
      <c r="E42" s="84"/>
      <c r="F42" s="84"/>
      <c r="G42" s="83">
        <f>D42/$F$45</f>
        <v>7.2005676870709836</v>
      </c>
      <c r="H42" s="84">
        <f t="shared" si="0"/>
        <v>7</v>
      </c>
      <c r="I42" s="83">
        <f t="shared" si="1"/>
        <v>0.2005676870709836</v>
      </c>
      <c r="J42" s="84" t="str">
        <f>IF(RANK(I42,$I$42:$I$44)&lt;=($E$45-$H$45), RANK(I42,$I$42:$I$44), "")</f>
        <v/>
      </c>
      <c r="K42" s="102">
        <f t="shared" si="3"/>
        <v>7</v>
      </c>
    </row>
    <row r="43" spans="1:11" outlineLevel="2" x14ac:dyDescent="0.2">
      <c r="A43" s="112" t="s">
        <v>46</v>
      </c>
      <c r="B43" s="86" t="s">
        <v>35</v>
      </c>
      <c r="C43" s="86">
        <v>35</v>
      </c>
      <c r="D43" s="86">
        <v>707907</v>
      </c>
      <c r="E43" s="86"/>
      <c r="F43" s="86"/>
      <c r="G43" s="85">
        <f>D43/$F$45</f>
        <v>8.0053715410103017</v>
      </c>
      <c r="H43" s="86">
        <f t="shared" si="0"/>
        <v>8</v>
      </c>
      <c r="I43" s="85">
        <f t="shared" si="1"/>
        <v>5.3715410103016836E-3</v>
      </c>
      <c r="J43" s="86" t="str">
        <f t="shared" ref="J43:J44" si="10">IF(RANK(I43,$I$42:$I$44)&lt;=($E$45-$H$45), RANK(I43,$I$42:$I$44), "")</f>
        <v/>
      </c>
      <c r="K43" s="103">
        <f t="shared" si="3"/>
        <v>8</v>
      </c>
    </row>
    <row r="44" spans="1:11" ht="16" outlineLevel="2" thickBot="1" x14ac:dyDescent="0.25">
      <c r="A44" s="118" t="s">
        <v>46</v>
      </c>
      <c r="B44" s="88" t="s">
        <v>37</v>
      </c>
      <c r="C44" s="88">
        <v>36</v>
      </c>
      <c r="D44" s="88">
        <v>423930</v>
      </c>
      <c r="E44" s="88"/>
      <c r="F44" s="88"/>
      <c r="G44" s="87">
        <f>D44/$F$45</f>
        <v>4.7940155378891536</v>
      </c>
      <c r="H44" s="88">
        <f t="shared" si="0"/>
        <v>4</v>
      </c>
      <c r="I44" s="87">
        <f t="shared" si="1"/>
        <v>0.79401553788915358</v>
      </c>
      <c r="J44" s="88" t="str">
        <f t="shared" si="10"/>
        <v/>
      </c>
      <c r="K44" s="104">
        <f t="shared" si="3"/>
        <v>4</v>
      </c>
    </row>
    <row r="45" spans="1:11" ht="16" outlineLevel="1" thickBot="1" x14ac:dyDescent="0.25">
      <c r="A45" s="127" t="s">
        <v>156</v>
      </c>
      <c r="B45" s="128"/>
      <c r="C45" s="129"/>
      <c r="D45" s="129">
        <f>SUBTOTAL(9,D42:D44)</f>
        <v>1768576</v>
      </c>
      <c r="E45" s="129">
        <v>19</v>
      </c>
      <c r="F45" s="129">
        <f>_xlfn.FLOOR.MATH(D45/(E45+1))+1</f>
        <v>88429</v>
      </c>
      <c r="G45" s="130">
        <f>SUM(G42:G44)</f>
        <v>19.999954765970436</v>
      </c>
      <c r="H45" s="129">
        <f>SUM(H42:H44)</f>
        <v>19</v>
      </c>
      <c r="I45" s="131"/>
      <c r="J45" s="128"/>
      <c r="K45" s="132">
        <f>SUM(K42:K44)</f>
        <v>19</v>
      </c>
    </row>
    <row r="46" spans="1:11" outlineLevel="2" x14ac:dyDescent="0.2">
      <c r="A46" s="97" t="s">
        <v>48</v>
      </c>
      <c r="B46" s="84" t="s">
        <v>38</v>
      </c>
      <c r="C46" s="84">
        <v>37</v>
      </c>
      <c r="D46" s="84">
        <v>705821</v>
      </c>
      <c r="E46" s="84"/>
      <c r="F46" s="84"/>
      <c r="G46" s="83">
        <f>D46/$F$51</f>
        <v>4.6812245899573544</v>
      </c>
      <c r="H46" s="84">
        <f t="shared" si="0"/>
        <v>4</v>
      </c>
      <c r="I46" s="83">
        <f t="shared" si="1"/>
        <v>0.68122458995735435</v>
      </c>
      <c r="J46" s="84">
        <f>IF(RANK(I46,$I$46:$I$50)&lt;=($E$51-$H$51), RANK(I46,$I$46:$I$50), "")</f>
        <v>2</v>
      </c>
      <c r="K46" s="102">
        <f t="shared" si="3"/>
        <v>5</v>
      </c>
    </row>
    <row r="47" spans="1:11" outlineLevel="2" x14ac:dyDescent="0.2">
      <c r="A47" s="112" t="s">
        <v>48</v>
      </c>
      <c r="B47" s="86" t="s">
        <v>39</v>
      </c>
      <c r="C47" s="86">
        <v>38</v>
      </c>
      <c r="D47" s="86">
        <v>701089</v>
      </c>
      <c r="E47" s="86"/>
      <c r="F47" s="86"/>
      <c r="G47" s="85">
        <f>D47/$F$51</f>
        <v>4.6498404929133752</v>
      </c>
      <c r="H47" s="86">
        <f t="shared" si="0"/>
        <v>4</v>
      </c>
      <c r="I47" s="85">
        <f t="shared" si="1"/>
        <v>0.6498404929133752</v>
      </c>
      <c r="J47" s="86" t="str">
        <f t="shared" ref="J47:J50" si="11">IF(RANK(I47,$I$46:$I$50)&lt;=($E$51-$H$51), RANK(I47,$I$46:$I$50), "")</f>
        <v/>
      </c>
      <c r="K47" s="103">
        <f t="shared" si="3"/>
        <v>4</v>
      </c>
    </row>
    <row r="48" spans="1:11" outlineLevel="2" x14ac:dyDescent="0.2">
      <c r="A48" s="112" t="s">
        <v>48</v>
      </c>
      <c r="B48" s="86" t="s">
        <v>40</v>
      </c>
      <c r="C48" s="86">
        <v>39</v>
      </c>
      <c r="D48" s="86">
        <v>693495</v>
      </c>
      <c r="E48" s="86"/>
      <c r="F48" s="86"/>
      <c r="G48" s="85">
        <f>D48/$F$51</f>
        <v>4.5994747209455022</v>
      </c>
      <c r="H48" s="86">
        <f t="shared" si="0"/>
        <v>4</v>
      </c>
      <c r="I48" s="85">
        <f t="shared" si="1"/>
        <v>0.59947472094550225</v>
      </c>
      <c r="J48" s="86" t="str">
        <f t="shared" si="11"/>
        <v/>
      </c>
      <c r="K48" s="103">
        <f t="shared" si="3"/>
        <v>4</v>
      </c>
    </row>
    <row r="49" spans="1:11" outlineLevel="2" x14ac:dyDescent="0.2">
      <c r="A49" s="112" t="s">
        <v>48</v>
      </c>
      <c r="B49" s="86" t="s">
        <v>41</v>
      </c>
      <c r="C49" s="86">
        <v>40</v>
      </c>
      <c r="D49" s="86">
        <v>713240</v>
      </c>
      <c r="E49" s="86"/>
      <c r="F49" s="86"/>
      <c r="G49" s="85">
        <f>D49/$F$51</f>
        <v>4.7304297074487485</v>
      </c>
      <c r="H49" s="86">
        <f t="shared" si="0"/>
        <v>4</v>
      </c>
      <c r="I49" s="85">
        <f t="shared" si="1"/>
        <v>0.73042970744874847</v>
      </c>
      <c r="J49" s="86">
        <f t="shared" si="11"/>
        <v>1</v>
      </c>
      <c r="K49" s="103">
        <f t="shared" si="3"/>
        <v>5</v>
      </c>
    </row>
    <row r="50" spans="1:11" ht="16" outlineLevel="2" thickBot="1" x14ac:dyDescent="0.25">
      <c r="A50" s="118" t="s">
        <v>48</v>
      </c>
      <c r="B50" s="88" t="s">
        <v>42</v>
      </c>
      <c r="C50" s="88">
        <v>41</v>
      </c>
      <c r="D50" s="88">
        <v>503427</v>
      </c>
      <c r="E50" s="88"/>
      <c r="F50" s="88"/>
      <c r="G50" s="87">
        <f>D50/$F$51</f>
        <v>3.3388845778865477</v>
      </c>
      <c r="H50" s="88">
        <f t="shared" si="0"/>
        <v>3</v>
      </c>
      <c r="I50" s="87">
        <f t="shared" si="1"/>
        <v>0.33888457788654769</v>
      </c>
      <c r="J50" s="88" t="str">
        <f t="shared" si="11"/>
        <v/>
      </c>
      <c r="K50" s="104">
        <f t="shared" si="3"/>
        <v>3</v>
      </c>
    </row>
    <row r="51" spans="1:11" ht="16" outlineLevel="1" thickBot="1" x14ac:dyDescent="0.25">
      <c r="A51" s="127" t="s">
        <v>157</v>
      </c>
      <c r="B51" s="128"/>
      <c r="C51" s="129"/>
      <c r="D51" s="129">
        <f>SUBTOTAL(9,D46:D50)</f>
        <v>3317072</v>
      </c>
      <c r="E51" s="129">
        <v>21</v>
      </c>
      <c r="F51" s="129">
        <f>_xlfn.FLOOR.MATH(D51/(E51+1))+1</f>
        <v>150777</v>
      </c>
      <c r="G51" s="130">
        <f>SUM(G46:G50)</f>
        <v>21.999854089151526</v>
      </c>
      <c r="H51" s="129">
        <f>SUM(H46:H50)</f>
        <v>19</v>
      </c>
      <c r="I51" s="131"/>
      <c r="J51" s="128"/>
      <c r="K51" s="132">
        <f>SUM(K46:K50)</f>
        <v>21</v>
      </c>
    </row>
    <row r="52" spans="1:11" ht="16" thickBot="1" x14ac:dyDescent="0.25">
      <c r="A52" s="113" t="s">
        <v>158</v>
      </c>
      <c r="B52" s="115"/>
      <c r="C52" s="115"/>
      <c r="D52" s="114">
        <f>SUBTOTAL(9,D2:D50)</f>
        <v>27723675</v>
      </c>
      <c r="E52" s="114">
        <f>SUM(E7:E51)</f>
        <v>243</v>
      </c>
      <c r="F52" s="114"/>
      <c r="G52" s="116"/>
      <c r="H52" s="114"/>
      <c r="I52" s="115"/>
      <c r="J52" s="115"/>
      <c r="K52" s="117">
        <f>K7+K10+K19+K30+K34+K36+K41+K45+K51</f>
        <v>243</v>
      </c>
    </row>
    <row r="53" spans="1:11" x14ac:dyDescent="0.2">
      <c r="A53" s="95"/>
      <c r="B53" s="95"/>
    </row>
    <row r="54" spans="1:11" x14ac:dyDescent="0.2">
      <c r="A54" s="95"/>
      <c r="B54" s="9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R13"/>
  <sheetViews>
    <sheetView workbookViewId="0">
      <selection activeCell="H25" sqref="H25"/>
    </sheetView>
  </sheetViews>
  <sheetFormatPr baseColWidth="10" defaultColWidth="8.83203125" defaultRowHeight="15" customHeight="1" x14ac:dyDescent="0.2"/>
  <cols>
    <col min="1" max="1" width="14.1640625" bestFit="1" customWidth="1"/>
    <col min="2" max="2" width="12.5" bestFit="1" customWidth="1"/>
    <col min="3" max="3" width="15.5" bestFit="1" customWidth="1"/>
    <col min="4" max="4" width="26.6640625" bestFit="1" customWidth="1"/>
    <col min="5" max="6" width="26.6640625" customWidth="1"/>
    <col min="7" max="7" width="26.6640625" bestFit="1" customWidth="1"/>
    <col min="8" max="9" width="26.6640625" customWidth="1"/>
    <col min="10" max="10" width="26.6640625" bestFit="1" customWidth="1"/>
    <col min="11" max="12" width="26.6640625" customWidth="1"/>
    <col min="13" max="13" width="26.6640625" bestFit="1" customWidth="1"/>
    <col min="14" max="16" width="26.6640625" customWidth="1"/>
    <col min="17" max="17" width="26.6640625" bestFit="1" customWidth="1"/>
    <col min="18" max="18" width="14.33203125" bestFit="1" customWidth="1"/>
  </cols>
  <sheetData>
    <row r="1" spans="1:18" ht="15" customHeight="1" thickBot="1" x14ac:dyDescent="0.25"/>
    <row r="2" spans="1:18" ht="15" customHeight="1" x14ac:dyDescent="0.2">
      <c r="A2" s="195" t="s">
        <v>64</v>
      </c>
      <c r="B2" s="197" t="s">
        <v>65</v>
      </c>
      <c r="C2" s="199" t="s">
        <v>114</v>
      </c>
      <c r="D2" s="186" t="s">
        <v>121</v>
      </c>
      <c r="E2" s="187"/>
      <c r="F2" s="188"/>
      <c r="G2" s="189" t="s">
        <v>122</v>
      </c>
      <c r="H2" s="190"/>
      <c r="I2" s="191"/>
      <c r="J2" s="186" t="s">
        <v>123</v>
      </c>
      <c r="K2" s="187"/>
      <c r="L2" s="188"/>
      <c r="M2" s="189" t="s">
        <v>124</v>
      </c>
      <c r="N2" s="190"/>
      <c r="O2" s="191"/>
      <c r="P2" s="192" t="s">
        <v>125</v>
      </c>
      <c r="Q2" s="193"/>
      <c r="R2" s="194"/>
    </row>
    <row r="3" spans="1:18" ht="15" customHeight="1" x14ac:dyDescent="0.2">
      <c r="A3" s="196"/>
      <c r="B3" s="198"/>
      <c r="C3" s="200"/>
      <c r="D3" s="25" t="s">
        <v>66</v>
      </c>
      <c r="E3" s="24" t="s">
        <v>116</v>
      </c>
      <c r="F3" s="26" t="s">
        <v>117</v>
      </c>
      <c r="G3" s="25" t="s">
        <v>66</v>
      </c>
      <c r="H3" s="24" t="s">
        <v>116</v>
      </c>
      <c r="I3" s="26" t="s">
        <v>117</v>
      </c>
      <c r="J3" s="25" t="s">
        <v>66</v>
      </c>
      <c r="K3" s="24" t="s">
        <v>116</v>
      </c>
      <c r="L3" s="26" t="s">
        <v>117</v>
      </c>
      <c r="M3" s="25" t="s">
        <v>66</v>
      </c>
      <c r="N3" s="24" t="s">
        <v>116</v>
      </c>
      <c r="O3" s="26" t="s">
        <v>117</v>
      </c>
      <c r="P3" s="25" t="s">
        <v>66</v>
      </c>
      <c r="Q3" s="24" t="s">
        <v>116</v>
      </c>
      <c r="R3" s="26" t="s">
        <v>117</v>
      </c>
    </row>
    <row r="4" spans="1:18" ht="15" customHeight="1" x14ac:dyDescent="0.2">
      <c r="A4" s="34" t="s">
        <v>0</v>
      </c>
      <c r="B4" s="1">
        <v>3439320</v>
      </c>
      <c r="C4" s="35">
        <v>138618</v>
      </c>
      <c r="D4" s="27">
        <f t="shared" ref="D4:D12" si="0">C4*3</f>
        <v>415854</v>
      </c>
      <c r="E4" s="20">
        <f>D4-(D4*0.15)</f>
        <v>353475.9</v>
      </c>
      <c r="F4" s="28">
        <f>D4+(D4*0.15)</f>
        <v>478232.1</v>
      </c>
      <c r="G4" s="27">
        <f t="shared" ref="G4:G12" si="1">C4*4</f>
        <v>554472</v>
      </c>
      <c r="H4" s="20">
        <f>G4-(G4*0.15)</f>
        <v>471301.2</v>
      </c>
      <c r="I4" s="28">
        <f>G4+(G4*0.15)</f>
        <v>637642.80000000005</v>
      </c>
      <c r="J4" s="27">
        <f t="shared" ref="J4:J12" si="2">C4*5</f>
        <v>693090</v>
      </c>
      <c r="K4" s="20">
        <f>J4-(J4*0.15)</f>
        <v>589126.5</v>
      </c>
      <c r="L4" s="28">
        <f>J4+(J4*0.15)</f>
        <v>797053.5</v>
      </c>
      <c r="M4" s="27">
        <f t="shared" ref="M4:M12" si="3">C4*6</f>
        <v>831708</v>
      </c>
      <c r="N4" s="20">
        <f>M4-(M4*0.15)</f>
        <v>706951.8</v>
      </c>
      <c r="O4" s="28">
        <f>M4+(M4*0.15)</f>
        <v>956464.2</v>
      </c>
      <c r="P4" s="27">
        <f t="shared" ref="P4:P12" si="4">C4*7</f>
        <v>970326</v>
      </c>
      <c r="Q4" s="20">
        <f>P4-(P4*0.15)</f>
        <v>824777.1</v>
      </c>
      <c r="R4" s="28">
        <f>P4+(P4*0.15)</f>
        <v>1115874.8999999999</v>
      </c>
    </row>
    <row r="5" spans="1:18" ht="15" customHeight="1" x14ac:dyDescent="0.2">
      <c r="A5" s="34" t="s">
        <v>25</v>
      </c>
      <c r="B5" s="1">
        <v>1456927</v>
      </c>
      <c r="C5" s="35">
        <v>138618</v>
      </c>
      <c r="D5" s="27">
        <f t="shared" si="0"/>
        <v>415854</v>
      </c>
      <c r="E5" s="20">
        <f t="shared" ref="E5:E12" si="5">D5-(D5*0.15)</f>
        <v>353475.9</v>
      </c>
      <c r="F5" s="28">
        <f t="shared" ref="F5:F12" si="6">D5+(D5*0.15)</f>
        <v>478232.1</v>
      </c>
      <c r="G5" s="27">
        <f t="shared" si="1"/>
        <v>554472</v>
      </c>
      <c r="H5" s="20">
        <f t="shared" ref="H5:H12" si="7">G5-(G5*0.15)</f>
        <v>471301.2</v>
      </c>
      <c r="I5" s="28">
        <f t="shared" ref="I5:I12" si="8">G5+(G5*0.15)</f>
        <v>637642.80000000005</v>
      </c>
      <c r="J5" s="27">
        <f t="shared" si="2"/>
        <v>693090</v>
      </c>
      <c r="K5" s="20">
        <f t="shared" ref="K5:K12" si="9">J5-(J5*0.15)</f>
        <v>589126.5</v>
      </c>
      <c r="L5" s="28">
        <f t="shared" ref="L5:L12" si="10">J5+(J5*0.15)</f>
        <v>797053.5</v>
      </c>
      <c r="M5" s="27">
        <f t="shared" si="3"/>
        <v>831708</v>
      </c>
      <c r="N5" s="20">
        <f t="shared" ref="N5:N12" si="11">M5-(M5*0.15)</f>
        <v>706951.8</v>
      </c>
      <c r="O5" s="28">
        <f t="shared" ref="O5:O12" si="12">M5+(M5*0.15)</f>
        <v>956464.2</v>
      </c>
      <c r="P5" s="27">
        <f t="shared" si="4"/>
        <v>970326</v>
      </c>
      <c r="Q5" s="20">
        <f t="shared" ref="Q5:Q12" si="13">P5-(P5*0.15)</f>
        <v>824777.1</v>
      </c>
      <c r="R5" s="28">
        <f t="shared" ref="R5:R12" si="14">P5+(P5*0.15)</f>
        <v>1115874.8999999999</v>
      </c>
    </row>
    <row r="6" spans="1:18" ht="15" customHeight="1" x14ac:dyDescent="0.2">
      <c r="A6" s="34" t="s">
        <v>36</v>
      </c>
      <c r="B6" s="1">
        <v>6541978</v>
      </c>
      <c r="C6" s="35">
        <v>138618</v>
      </c>
      <c r="D6" s="27">
        <f t="shared" si="0"/>
        <v>415854</v>
      </c>
      <c r="E6" s="20">
        <f t="shared" si="5"/>
        <v>353475.9</v>
      </c>
      <c r="F6" s="28">
        <f t="shared" si="6"/>
        <v>478232.1</v>
      </c>
      <c r="G6" s="27">
        <f t="shared" si="1"/>
        <v>554472</v>
      </c>
      <c r="H6" s="20">
        <f t="shared" si="7"/>
        <v>471301.2</v>
      </c>
      <c r="I6" s="28">
        <f t="shared" si="8"/>
        <v>637642.80000000005</v>
      </c>
      <c r="J6" s="27">
        <f t="shared" si="2"/>
        <v>693090</v>
      </c>
      <c r="K6" s="20">
        <f t="shared" si="9"/>
        <v>589126.5</v>
      </c>
      <c r="L6" s="28">
        <f t="shared" si="10"/>
        <v>797053.5</v>
      </c>
      <c r="M6" s="27">
        <f t="shared" si="3"/>
        <v>831708</v>
      </c>
      <c r="N6" s="20">
        <f t="shared" si="11"/>
        <v>706951.8</v>
      </c>
      <c r="O6" s="28">
        <f t="shared" si="12"/>
        <v>956464.2</v>
      </c>
      <c r="P6" s="27">
        <f t="shared" si="4"/>
        <v>970326</v>
      </c>
      <c r="Q6" s="20">
        <f t="shared" si="13"/>
        <v>824777.1</v>
      </c>
      <c r="R6" s="28">
        <f t="shared" si="14"/>
        <v>1115874.8999999999</v>
      </c>
    </row>
    <row r="7" spans="1:18" ht="15" customHeight="1" x14ac:dyDescent="0.2">
      <c r="A7" s="34" t="s">
        <v>43</v>
      </c>
      <c r="B7" s="1">
        <v>5738249</v>
      </c>
      <c r="C7" s="35">
        <v>138618</v>
      </c>
      <c r="D7" s="27">
        <f t="shared" si="0"/>
        <v>415854</v>
      </c>
      <c r="E7" s="20">
        <f t="shared" si="5"/>
        <v>353475.9</v>
      </c>
      <c r="F7" s="28">
        <f t="shared" si="6"/>
        <v>478232.1</v>
      </c>
      <c r="G7" s="27">
        <f t="shared" si="1"/>
        <v>554472</v>
      </c>
      <c r="H7" s="20">
        <f t="shared" si="7"/>
        <v>471301.2</v>
      </c>
      <c r="I7" s="28">
        <f t="shared" si="8"/>
        <v>637642.80000000005</v>
      </c>
      <c r="J7" s="27">
        <f t="shared" si="2"/>
        <v>693090</v>
      </c>
      <c r="K7" s="20">
        <f t="shared" si="9"/>
        <v>589126.5</v>
      </c>
      <c r="L7" s="28">
        <f t="shared" si="10"/>
        <v>797053.5</v>
      </c>
      <c r="M7" s="27">
        <f t="shared" si="3"/>
        <v>831708</v>
      </c>
      <c r="N7" s="20">
        <f t="shared" si="11"/>
        <v>706951.8</v>
      </c>
      <c r="O7" s="28">
        <f t="shared" si="12"/>
        <v>956464.2</v>
      </c>
      <c r="P7" s="27">
        <f t="shared" si="4"/>
        <v>970326</v>
      </c>
      <c r="Q7" s="20">
        <f t="shared" si="13"/>
        <v>824777.1</v>
      </c>
      <c r="R7" s="28">
        <f t="shared" si="14"/>
        <v>1115874.8999999999</v>
      </c>
    </row>
    <row r="8" spans="1:18" ht="15" customHeight="1" x14ac:dyDescent="0.2">
      <c r="A8" s="34" t="s">
        <v>45</v>
      </c>
      <c r="B8" s="1">
        <v>2025070</v>
      </c>
      <c r="C8" s="35">
        <v>138618</v>
      </c>
      <c r="D8" s="27">
        <f t="shared" si="0"/>
        <v>415854</v>
      </c>
      <c r="E8" s="20">
        <f t="shared" si="5"/>
        <v>353475.9</v>
      </c>
      <c r="F8" s="28">
        <f t="shared" si="6"/>
        <v>478232.1</v>
      </c>
      <c r="G8" s="27">
        <f t="shared" si="1"/>
        <v>554472</v>
      </c>
      <c r="H8" s="20">
        <f t="shared" si="7"/>
        <v>471301.2</v>
      </c>
      <c r="I8" s="28">
        <f t="shared" si="8"/>
        <v>637642.80000000005</v>
      </c>
      <c r="J8" s="27">
        <f t="shared" si="2"/>
        <v>693090</v>
      </c>
      <c r="K8" s="20">
        <f t="shared" si="9"/>
        <v>589126.5</v>
      </c>
      <c r="L8" s="28">
        <f t="shared" si="10"/>
        <v>797053.5</v>
      </c>
      <c r="M8" s="27">
        <f t="shared" si="3"/>
        <v>831708</v>
      </c>
      <c r="N8" s="20">
        <f t="shared" si="11"/>
        <v>706951.8</v>
      </c>
      <c r="O8" s="28">
        <f t="shared" si="12"/>
        <v>956464.2</v>
      </c>
      <c r="P8" s="27">
        <f t="shared" si="4"/>
        <v>970326</v>
      </c>
      <c r="Q8" s="20">
        <f t="shared" si="13"/>
        <v>824777.1</v>
      </c>
      <c r="R8" s="28">
        <f t="shared" si="14"/>
        <v>1115874.8999999999</v>
      </c>
    </row>
    <row r="9" spans="1:18" ht="15" customHeight="1" x14ac:dyDescent="0.2">
      <c r="A9" s="34" t="s">
        <v>47</v>
      </c>
      <c r="B9" s="1">
        <v>656826</v>
      </c>
      <c r="C9" s="35">
        <v>138618</v>
      </c>
      <c r="D9" s="27">
        <f t="shared" si="0"/>
        <v>415854</v>
      </c>
      <c r="E9" s="20">
        <f t="shared" si="5"/>
        <v>353475.9</v>
      </c>
      <c r="F9" s="28">
        <f t="shared" si="6"/>
        <v>478232.1</v>
      </c>
      <c r="G9" s="27">
        <f t="shared" si="1"/>
        <v>554472</v>
      </c>
      <c r="H9" s="20">
        <f t="shared" si="7"/>
        <v>471301.2</v>
      </c>
      <c r="I9" s="28">
        <f t="shared" si="8"/>
        <v>637642.80000000005</v>
      </c>
      <c r="J9" s="27">
        <f t="shared" si="2"/>
        <v>693090</v>
      </c>
      <c r="K9" s="20">
        <f t="shared" si="9"/>
        <v>589126.5</v>
      </c>
      <c r="L9" s="28">
        <f t="shared" si="10"/>
        <v>797053.5</v>
      </c>
      <c r="M9" s="27">
        <f t="shared" si="3"/>
        <v>831708</v>
      </c>
      <c r="N9" s="20">
        <f t="shared" si="11"/>
        <v>706951.8</v>
      </c>
      <c r="O9" s="28">
        <f t="shared" si="12"/>
        <v>956464.2</v>
      </c>
      <c r="P9" s="27">
        <f t="shared" si="4"/>
        <v>970326</v>
      </c>
      <c r="Q9" s="20">
        <f t="shared" si="13"/>
        <v>824777.1</v>
      </c>
      <c r="R9" s="28">
        <f t="shared" si="14"/>
        <v>1115874.8999999999</v>
      </c>
    </row>
    <row r="10" spans="1:18" ht="15" customHeight="1" x14ac:dyDescent="0.2">
      <c r="A10" s="34" t="s">
        <v>44</v>
      </c>
      <c r="B10" s="1">
        <v>2779657</v>
      </c>
      <c r="C10" s="35">
        <v>138618</v>
      </c>
      <c r="D10" s="27">
        <f t="shared" si="0"/>
        <v>415854</v>
      </c>
      <c r="E10" s="20">
        <f t="shared" si="5"/>
        <v>353475.9</v>
      </c>
      <c r="F10" s="28">
        <f t="shared" si="6"/>
        <v>478232.1</v>
      </c>
      <c r="G10" s="27">
        <f t="shared" si="1"/>
        <v>554472</v>
      </c>
      <c r="H10" s="20">
        <f t="shared" si="7"/>
        <v>471301.2</v>
      </c>
      <c r="I10" s="28">
        <f t="shared" si="8"/>
        <v>637642.80000000005</v>
      </c>
      <c r="J10" s="27">
        <f t="shared" si="2"/>
        <v>693090</v>
      </c>
      <c r="K10" s="20">
        <f t="shared" si="9"/>
        <v>589126.5</v>
      </c>
      <c r="L10" s="28">
        <f t="shared" si="10"/>
        <v>797053.5</v>
      </c>
      <c r="M10" s="27">
        <f t="shared" si="3"/>
        <v>831708</v>
      </c>
      <c r="N10" s="20">
        <f t="shared" si="11"/>
        <v>706951.8</v>
      </c>
      <c r="O10" s="28">
        <f t="shared" si="12"/>
        <v>956464.2</v>
      </c>
      <c r="P10" s="27">
        <f t="shared" si="4"/>
        <v>970326</v>
      </c>
      <c r="Q10" s="20">
        <f t="shared" si="13"/>
        <v>824777.1</v>
      </c>
      <c r="R10" s="28">
        <f t="shared" si="14"/>
        <v>1115874.8999999999</v>
      </c>
    </row>
    <row r="11" spans="1:18" ht="15" customHeight="1" x14ac:dyDescent="0.2">
      <c r="A11" s="34" t="s">
        <v>46</v>
      </c>
      <c r="B11" s="1">
        <v>1768576</v>
      </c>
      <c r="C11" s="35">
        <v>138618</v>
      </c>
      <c r="D11" s="27">
        <f t="shared" si="0"/>
        <v>415854</v>
      </c>
      <c r="E11" s="20">
        <f t="shared" si="5"/>
        <v>353475.9</v>
      </c>
      <c r="F11" s="28">
        <f t="shared" si="6"/>
        <v>478232.1</v>
      </c>
      <c r="G11" s="27">
        <f t="shared" si="1"/>
        <v>554472</v>
      </c>
      <c r="H11" s="20">
        <f t="shared" si="7"/>
        <v>471301.2</v>
      </c>
      <c r="I11" s="28">
        <f t="shared" si="8"/>
        <v>637642.80000000005</v>
      </c>
      <c r="J11" s="27">
        <f t="shared" si="2"/>
        <v>693090</v>
      </c>
      <c r="K11" s="20">
        <f t="shared" si="9"/>
        <v>589126.5</v>
      </c>
      <c r="L11" s="28">
        <f t="shared" si="10"/>
        <v>797053.5</v>
      </c>
      <c r="M11" s="27">
        <f t="shared" si="3"/>
        <v>831708</v>
      </c>
      <c r="N11" s="20">
        <f t="shared" si="11"/>
        <v>706951.8</v>
      </c>
      <c r="O11" s="28">
        <f t="shared" si="12"/>
        <v>956464.2</v>
      </c>
      <c r="P11" s="27">
        <f t="shared" si="4"/>
        <v>970326</v>
      </c>
      <c r="Q11" s="20">
        <f t="shared" si="13"/>
        <v>824777.1</v>
      </c>
      <c r="R11" s="28">
        <f t="shared" si="14"/>
        <v>1115874.8999999999</v>
      </c>
    </row>
    <row r="12" spans="1:18" ht="15" customHeight="1" x14ac:dyDescent="0.2">
      <c r="A12" s="34" t="s">
        <v>48</v>
      </c>
      <c r="B12" s="1">
        <v>3317072</v>
      </c>
      <c r="C12" s="35">
        <v>138618</v>
      </c>
      <c r="D12" s="27">
        <f t="shared" si="0"/>
        <v>415854</v>
      </c>
      <c r="E12" s="20">
        <f t="shared" si="5"/>
        <v>353475.9</v>
      </c>
      <c r="F12" s="28">
        <f t="shared" si="6"/>
        <v>478232.1</v>
      </c>
      <c r="G12" s="27">
        <f t="shared" si="1"/>
        <v>554472</v>
      </c>
      <c r="H12" s="20">
        <f t="shared" si="7"/>
        <v>471301.2</v>
      </c>
      <c r="I12" s="28">
        <f t="shared" si="8"/>
        <v>637642.80000000005</v>
      </c>
      <c r="J12" s="27">
        <f t="shared" si="2"/>
        <v>693090</v>
      </c>
      <c r="K12" s="20">
        <f t="shared" si="9"/>
        <v>589126.5</v>
      </c>
      <c r="L12" s="28">
        <f t="shared" si="10"/>
        <v>797053.5</v>
      </c>
      <c r="M12" s="27">
        <f t="shared" si="3"/>
        <v>831708</v>
      </c>
      <c r="N12" s="20">
        <f t="shared" si="11"/>
        <v>706951.8</v>
      </c>
      <c r="O12" s="28">
        <f t="shared" si="12"/>
        <v>956464.2</v>
      </c>
      <c r="P12" s="27">
        <f t="shared" si="4"/>
        <v>970326</v>
      </c>
      <c r="Q12" s="20">
        <f t="shared" si="13"/>
        <v>824777.1</v>
      </c>
      <c r="R12" s="28">
        <f t="shared" si="14"/>
        <v>1115874.8999999999</v>
      </c>
    </row>
    <row r="13" spans="1:18" ht="15" customHeight="1" thickBot="1" x14ac:dyDescent="0.25">
      <c r="A13" s="36" t="s">
        <v>55</v>
      </c>
      <c r="B13" s="37">
        <f>SUM(B4:B12)</f>
        <v>27723675</v>
      </c>
      <c r="C13" s="38"/>
      <c r="D13" s="29"/>
      <c r="E13" s="30"/>
      <c r="F13" s="31"/>
      <c r="G13" s="29"/>
      <c r="H13" s="30"/>
      <c r="I13" s="31"/>
      <c r="J13" s="29"/>
      <c r="K13" s="30"/>
      <c r="L13" s="31"/>
      <c r="M13" s="29"/>
      <c r="N13" s="30"/>
      <c r="O13" s="31"/>
      <c r="P13" s="29"/>
      <c r="Q13" s="32"/>
      <c r="R13" s="33"/>
    </row>
  </sheetData>
  <mergeCells count="8">
    <mergeCell ref="J2:L2"/>
    <mergeCell ref="M2:O2"/>
    <mergeCell ref="P2:R2"/>
    <mergeCell ref="A2:A3"/>
    <mergeCell ref="B2:B3"/>
    <mergeCell ref="C2:C3"/>
    <mergeCell ref="D2:F2"/>
    <mergeCell ref="G2:I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3468B-F010-6042-B9C1-E491DF0202A0}">
  <sheetPr codeName="Sheet4"/>
  <dimension ref="A1"/>
  <sheetViews>
    <sheetView topLeftCell="D12" zoomScale="180" zoomScaleNormal="180" workbookViewId="0"/>
  </sheetViews>
  <sheetFormatPr baseColWidth="10" defaultColWidth="11.5" defaultRowHeight="15" x14ac:dyDescent="0.2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71336D-DD49-3D48-BD92-BF3A2B3CB496}">
  <sheetPr codeName="Sheet5">
    <pageSetUpPr fitToPage="1"/>
  </sheetPr>
  <dimension ref="A1:BG70"/>
  <sheetViews>
    <sheetView zoomScale="94" zoomScaleNormal="94" workbookViewId="0">
      <pane xSplit="2" ySplit="4" topLeftCell="AK5" activePane="bottomRight" state="frozen"/>
      <selection pane="topRight" activeCell="C1" sqref="C1"/>
      <selection pane="bottomLeft" activeCell="A4" sqref="A4"/>
      <selection pane="bottomRight" activeCell="BI63" sqref="BI63"/>
    </sheetView>
  </sheetViews>
  <sheetFormatPr baseColWidth="10" defaultColWidth="8.83203125" defaultRowHeight="15" customHeight="1" x14ac:dyDescent="0.2"/>
  <cols>
    <col min="1" max="1" width="44.6640625" customWidth="1"/>
    <col min="2" max="2" width="24.83203125" customWidth="1"/>
    <col min="3" max="3" width="13.5" bestFit="1" customWidth="1"/>
    <col min="4" max="4" width="13.5" customWidth="1"/>
    <col min="5" max="5" width="11.6640625" customWidth="1"/>
    <col min="6" max="6" width="15" bestFit="1" customWidth="1"/>
    <col min="7" max="7" width="15" customWidth="1"/>
    <col min="8" max="8" width="13.1640625" bestFit="1" customWidth="1"/>
    <col min="9" max="9" width="12" bestFit="1" customWidth="1"/>
    <col min="10" max="10" width="13.5" bestFit="1" customWidth="1"/>
    <col min="11" max="11" width="13.5" customWidth="1"/>
    <col min="12" max="12" width="11.6640625" customWidth="1"/>
    <col min="13" max="13" width="15" bestFit="1" customWidth="1"/>
    <col min="14" max="14" width="15" customWidth="1"/>
    <col min="15" max="15" width="13.1640625" bestFit="1" customWidth="1"/>
    <col min="16" max="16" width="12" bestFit="1" customWidth="1"/>
    <col min="17" max="17" width="13.5" bestFit="1" customWidth="1"/>
    <col min="18" max="18" width="13.5" customWidth="1"/>
    <col min="19" max="19" width="11.6640625" customWidth="1"/>
    <col min="20" max="20" width="15" bestFit="1" customWidth="1"/>
    <col min="21" max="21" width="15" customWidth="1"/>
    <col min="22" max="22" width="13.1640625" bestFit="1" customWidth="1"/>
    <col min="23" max="23" width="12" bestFit="1" customWidth="1"/>
    <col min="24" max="24" width="13.5" bestFit="1" customWidth="1"/>
    <col min="25" max="25" width="13.5" customWidth="1"/>
    <col min="26" max="26" width="11.6640625" customWidth="1"/>
    <col min="27" max="27" width="15" bestFit="1" customWidth="1"/>
    <col min="28" max="28" width="15" customWidth="1"/>
    <col min="29" max="29" width="13.1640625" bestFit="1" customWidth="1"/>
    <col min="30" max="30" width="12" bestFit="1" customWidth="1"/>
    <col min="31" max="31" width="13.5" bestFit="1" customWidth="1"/>
    <col min="32" max="32" width="13.5" customWidth="1"/>
    <col min="33" max="33" width="11.6640625" customWidth="1"/>
    <col min="34" max="34" width="15" bestFit="1" customWidth="1"/>
    <col min="35" max="35" width="15" customWidth="1"/>
    <col min="36" max="36" width="13.1640625" bestFit="1" customWidth="1"/>
    <col min="37" max="37" width="12" bestFit="1" customWidth="1"/>
    <col min="38" max="38" width="11.83203125" customWidth="1"/>
    <col min="39" max="39" width="13.83203125" customWidth="1"/>
    <col min="40" max="40" width="11.33203125" customWidth="1"/>
    <col min="41" max="41" width="13" customWidth="1"/>
    <col min="42" max="42" width="15.1640625" customWidth="1"/>
    <col min="43" max="43" width="13" customWidth="1"/>
    <col min="44" max="44" width="12" customWidth="1"/>
    <col min="45" max="45" width="11.33203125" customWidth="1"/>
    <col min="46" max="47" width="10.83203125" customWidth="1"/>
    <col min="48" max="48" width="13.6640625" customWidth="1"/>
    <col min="49" max="49" width="12.33203125" customWidth="1"/>
    <col min="55" max="55" width="17.33203125" customWidth="1"/>
  </cols>
  <sheetData>
    <row r="1" spans="1:58" ht="81" customHeight="1" thickBot="1" x14ac:dyDescent="0.3">
      <c r="A1" s="228" t="str">
        <f xml:space="preserve"> "MUNICIPALITY BASED MULTI-MEMBER CONSTITUENCIES, " &amp; B68/2 &amp; " CONSTITUENCY SEATS,
REMAINDERS ONLY" &amp; " (50:50)"</f>
        <v>MUNICIPALITY BASED MULTI-MEMBER CONSTITUENCIES, 36 CONSTITUENCY SEATS,
REMAINDERS ONLY (50:50)</v>
      </c>
      <c r="B1" s="228"/>
      <c r="AN1" s="109"/>
      <c r="AO1" s="229" t="s">
        <v>214</v>
      </c>
      <c r="AP1" s="230"/>
      <c r="AQ1" s="231"/>
      <c r="AR1" s="231"/>
      <c r="AS1" s="231"/>
      <c r="AT1" s="231"/>
      <c r="AU1" s="231"/>
      <c r="AV1" s="232"/>
    </row>
    <row r="2" spans="1:58" ht="15" customHeight="1" thickBot="1" x14ac:dyDescent="0.25">
      <c r="A2" s="233" t="s">
        <v>50</v>
      </c>
      <c r="B2" s="236" t="s">
        <v>49</v>
      </c>
      <c r="C2" s="239" t="s">
        <v>52</v>
      </c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110"/>
      <c r="AG2" s="110"/>
      <c r="AH2" s="110"/>
      <c r="AI2" s="110"/>
      <c r="AJ2" s="110"/>
      <c r="AK2" s="110"/>
      <c r="AL2" s="241" t="s">
        <v>209</v>
      </c>
      <c r="AM2" s="244" t="s">
        <v>207</v>
      </c>
      <c r="AN2" s="225" t="s">
        <v>212</v>
      </c>
      <c r="AO2" s="216" t="s">
        <v>136</v>
      </c>
      <c r="AP2" s="216" t="s">
        <v>137</v>
      </c>
      <c r="AQ2" s="216" t="s">
        <v>213</v>
      </c>
      <c r="AR2" s="216" t="s">
        <v>131</v>
      </c>
      <c r="AS2" s="216" t="s">
        <v>132</v>
      </c>
      <c r="AT2" s="216" t="s">
        <v>127</v>
      </c>
      <c r="AU2" s="216" t="s">
        <v>128</v>
      </c>
      <c r="AV2" s="219" t="s">
        <v>138</v>
      </c>
      <c r="AW2" s="222" t="s">
        <v>133</v>
      </c>
    </row>
    <row r="3" spans="1:58" ht="15" customHeight="1" thickBot="1" x14ac:dyDescent="0.25">
      <c r="A3" s="234"/>
      <c r="B3" s="237"/>
      <c r="C3" s="211" t="s">
        <v>165</v>
      </c>
      <c r="D3" s="212"/>
      <c r="E3" s="213"/>
      <c r="F3" s="213"/>
      <c r="G3" s="213"/>
      <c r="H3" s="213"/>
      <c r="I3" s="213"/>
      <c r="J3" s="214" t="s">
        <v>166</v>
      </c>
      <c r="K3" s="215"/>
      <c r="L3" s="215"/>
      <c r="M3" s="215"/>
      <c r="N3" s="215"/>
      <c r="O3" s="212"/>
      <c r="P3" s="111"/>
      <c r="Q3" s="214" t="s">
        <v>3</v>
      </c>
      <c r="R3" s="215"/>
      <c r="S3" s="215"/>
      <c r="T3" s="215"/>
      <c r="U3" s="215"/>
      <c r="V3" s="215"/>
      <c r="W3" s="212"/>
      <c r="X3" s="214" t="s">
        <v>4</v>
      </c>
      <c r="Y3" s="215"/>
      <c r="Z3" s="215"/>
      <c r="AA3" s="215"/>
      <c r="AB3" s="215"/>
      <c r="AC3" s="215"/>
      <c r="AD3" s="212"/>
      <c r="AE3" s="214" t="s">
        <v>167</v>
      </c>
      <c r="AF3" s="215"/>
      <c r="AG3" s="215"/>
      <c r="AH3" s="215"/>
      <c r="AI3" s="215"/>
      <c r="AJ3" s="215"/>
      <c r="AK3" s="212"/>
      <c r="AL3" s="242"/>
      <c r="AM3" s="245"/>
      <c r="AN3" s="226"/>
      <c r="AO3" s="217"/>
      <c r="AP3" s="217"/>
      <c r="AQ3" s="217"/>
      <c r="AR3" s="217"/>
      <c r="AS3" s="217"/>
      <c r="AT3" s="217"/>
      <c r="AU3" s="217"/>
      <c r="AV3" s="220"/>
      <c r="AW3" s="223"/>
      <c r="AY3" s="205" t="s">
        <v>140</v>
      </c>
      <c r="AZ3" s="206"/>
      <c r="BA3" s="207"/>
      <c r="BC3" s="208" t="s">
        <v>141</v>
      </c>
      <c r="BD3" s="209"/>
      <c r="BE3" s="209"/>
      <c r="BF3" s="210"/>
    </row>
    <row r="4" spans="1:58" ht="41" customHeight="1" thickBot="1" x14ac:dyDescent="0.25">
      <c r="A4" s="235"/>
      <c r="B4" s="238"/>
      <c r="C4" s="18" t="s">
        <v>51</v>
      </c>
      <c r="D4" s="135" t="s">
        <v>130</v>
      </c>
      <c r="E4" s="19" t="s">
        <v>129</v>
      </c>
      <c r="F4" s="19" t="s">
        <v>62</v>
      </c>
      <c r="G4" s="19" t="s">
        <v>127</v>
      </c>
      <c r="H4" s="19" t="s">
        <v>128</v>
      </c>
      <c r="I4" s="19" t="s">
        <v>63</v>
      </c>
      <c r="J4" s="18" t="s">
        <v>51</v>
      </c>
      <c r="K4" s="135" t="s">
        <v>130</v>
      </c>
      <c r="L4" s="19" t="s">
        <v>129</v>
      </c>
      <c r="M4" s="19" t="s">
        <v>62</v>
      </c>
      <c r="N4" s="19" t="s">
        <v>127</v>
      </c>
      <c r="O4" s="19" t="s">
        <v>128</v>
      </c>
      <c r="P4" s="19" t="s">
        <v>63</v>
      </c>
      <c r="Q4" s="18" t="s">
        <v>51</v>
      </c>
      <c r="R4" s="135" t="s">
        <v>130</v>
      </c>
      <c r="S4" s="19" t="s">
        <v>129</v>
      </c>
      <c r="T4" s="19" t="s">
        <v>62</v>
      </c>
      <c r="U4" s="19" t="s">
        <v>127</v>
      </c>
      <c r="V4" s="19" t="s">
        <v>128</v>
      </c>
      <c r="W4" s="19" t="s">
        <v>63</v>
      </c>
      <c r="X4" s="18" t="s">
        <v>51</v>
      </c>
      <c r="Y4" s="135" t="s">
        <v>130</v>
      </c>
      <c r="Z4" s="19" t="s">
        <v>129</v>
      </c>
      <c r="AA4" s="19" t="s">
        <v>62</v>
      </c>
      <c r="AB4" s="19" t="s">
        <v>127</v>
      </c>
      <c r="AC4" s="19" t="s">
        <v>128</v>
      </c>
      <c r="AD4" s="19" t="s">
        <v>63</v>
      </c>
      <c r="AE4" s="18" t="s">
        <v>51</v>
      </c>
      <c r="AF4" s="135" t="s">
        <v>130</v>
      </c>
      <c r="AG4" s="19" t="s">
        <v>129</v>
      </c>
      <c r="AH4" s="19" t="s">
        <v>62</v>
      </c>
      <c r="AI4" s="19" t="s">
        <v>127</v>
      </c>
      <c r="AJ4" s="19" t="s">
        <v>128</v>
      </c>
      <c r="AK4" s="19" t="s">
        <v>63</v>
      </c>
      <c r="AL4" s="243"/>
      <c r="AM4" s="246"/>
      <c r="AN4" s="227"/>
      <c r="AO4" s="218"/>
      <c r="AP4" s="218"/>
      <c r="AQ4" s="218"/>
      <c r="AR4" s="218"/>
      <c r="AS4" s="218"/>
      <c r="AT4" s="218"/>
      <c r="AU4" s="218"/>
      <c r="AV4" s="221"/>
      <c r="AW4" s="224"/>
      <c r="AY4" s="98" t="s">
        <v>142</v>
      </c>
      <c r="AZ4" s="99" t="s">
        <v>143</v>
      </c>
      <c r="BA4" s="100" t="s">
        <v>134</v>
      </c>
      <c r="BC4" s="101" t="s">
        <v>144</v>
      </c>
      <c r="BD4" s="99" t="s">
        <v>142</v>
      </c>
      <c r="BE4" s="99" t="s">
        <v>143</v>
      </c>
      <c r="BF4" s="100" t="s">
        <v>134</v>
      </c>
    </row>
    <row r="5" spans="1:58" ht="15" customHeight="1" x14ac:dyDescent="0.2">
      <c r="A5" s="40" t="s">
        <v>217</v>
      </c>
      <c r="B5" s="41" t="s">
        <v>275</v>
      </c>
      <c r="C5" s="140"/>
      <c r="D5" s="134"/>
      <c r="E5" s="42" t="str">
        <f t="shared" ref="E5:E36" si="0">IF(C5&lt;&gt;"", C5/D$63, "")</f>
        <v/>
      </c>
      <c r="F5" s="43" t="str">
        <f>IF(E5&lt;&gt;"", _xlfn.FLOOR.MATH(E5), "")</f>
        <v/>
      </c>
      <c r="G5" s="43" t="str">
        <f t="shared" ref="G5:G36" si="1">IF(C5&lt;&gt;"", C5-F5*D$63, "")</f>
        <v/>
      </c>
      <c r="H5" s="43" t="str">
        <f>IF(C5&lt;&gt;"", IF(RANK(G5, G$5:G$62)+COUNTIF(G$5:G5, G5) -1&lt;=(H$65-F$63), RANK(G5, G$5:G$62)+COUNTIF(G$5:G5, G5) -1, ""), "")</f>
        <v/>
      </c>
      <c r="I5" s="44" t="str">
        <f t="shared" ref="I5:I36" si="2">IF(IF(H5&lt;&gt;"", _xlfn.NUMBERVALUE(F5)+1, _xlfn.NUMBERVALUE(F5))&lt;&gt;0, IF(H5&lt;&gt;"", _xlfn.NUMBERVALUE(F5)+1, _xlfn.NUMBERVALUE(F5)), "")</f>
        <v/>
      </c>
      <c r="J5" s="43"/>
      <c r="K5" s="134"/>
      <c r="L5" s="42" t="str">
        <f t="shared" ref="L5:L36" si="3">IF(J5&lt;&gt;"", J5/K$63, "")</f>
        <v/>
      </c>
      <c r="M5" s="43" t="str">
        <f>IF(L5&lt;&gt;"", _xlfn.FLOOR.MATH(L5), "")</f>
        <v/>
      </c>
      <c r="N5" s="43" t="str">
        <f t="shared" ref="N5:N36" si="4">IF(J5&lt;&gt;"", J5-M5*K$63, "")</f>
        <v/>
      </c>
      <c r="O5" s="43" t="str">
        <f>IF(J5&lt;&gt;"", IF(RANK(N5, N$5:N$62)+COUNTIF(N$5:N5, N5) -1&lt;=(O$65-M$63), RANK(N5, N$5:N$62)+COUNTIF(N$5:N5, N5) -1, ""), "")</f>
        <v/>
      </c>
      <c r="P5" s="44" t="str">
        <f t="shared" ref="P5:P36" si="5">IF(IF(O5&lt;&gt;"", _xlfn.NUMBERVALUE(M5)+1, _xlfn.NUMBERVALUE(M5))&lt;&gt;0, IF(O5&lt;&gt;"", _xlfn.NUMBERVALUE(M5)+1, _xlfn.NUMBERVALUE(M5)), "")</f>
        <v/>
      </c>
      <c r="Q5" s="43"/>
      <c r="R5" s="134"/>
      <c r="S5" s="42" t="str">
        <f t="shared" ref="S5:S36" si="6">IF(Q5&lt;&gt;"", Q5/R$63, "")</f>
        <v/>
      </c>
      <c r="T5" s="43" t="str">
        <f>IF(S5&lt;&gt;"", _xlfn.FLOOR.MATH(S5), "")</f>
        <v/>
      </c>
      <c r="U5" s="43" t="str">
        <f t="shared" ref="U5:U36" si="7">IF(Q5&lt;&gt;"", Q5-T5*R$63, "")</f>
        <v/>
      </c>
      <c r="V5" s="43" t="str">
        <f>IF(Q5&lt;&gt;"", IF(RANK(U5, U$5:U$62)+COUNTIF(U$5:U5, U5) -1&lt;=(V$65-T$63), RANK(U5, U$5:U$62)+COUNTIF(U$5:U5, U5) -1, ""), "")</f>
        <v/>
      </c>
      <c r="W5" s="44" t="str">
        <f t="shared" ref="W5:W36" si="8">IF(IF(V5&lt;&gt;"", _xlfn.NUMBERVALUE(T5)+1, _xlfn.NUMBERVALUE(T5))&lt;&gt;0, IF(V5&lt;&gt;"", _xlfn.NUMBERVALUE(T5)+1, _xlfn.NUMBERVALUE(T5)), "")</f>
        <v/>
      </c>
      <c r="X5" s="43"/>
      <c r="Y5" s="134"/>
      <c r="Z5" s="42" t="str">
        <f t="shared" ref="Z5:Z36" si="9">IF(X5&lt;&gt;"", X5/Y$63, "")</f>
        <v/>
      </c>
      <c r="AA5" s="43" t="str">
        <f>IF(Z5&lt;&gt;"", _xlfn.FLOOR.MATH(Z5), "")</f>
        <v/>
      </c>
      <c r="AB5" s="43" t="str">
        <f t="shared" ref="AB5:AB36" si="10">IF(X5&lt;&gt;"", X5-AA5*Y$63, "")</f>
        <v/>
      </c>
      <c r="AC5" s="43" t="str">
        <f>IF(X5&lt;&gt;"", IF(RANK(AB5, AB$5:AB$62)+COUNTIF(AB$5:AB5, AB5) -1&lt;=(AC$65-AA$63), RANK(AB5, AB$5:AB$62)+COUNTIF(AB$5:AB5, AB5) -1, ""), "")</f>
        <v/>
      </c>
      <c r="AD5" s="44" t="str">
        <f t="shared" ref="AD5:AD36" si="11">IF(IF(AC5&lt;&gt;"", _xlfn.NUMBERVALUE(AA5)+1, _xlfn.NUMBERVALUE(AA5))&lt;&gt;0, IF(AC5&lt;&gt;"", _xlfn.NUMBERVALUE(AA5)+1, _xlfn.NUMBERVALUE(AA5)), "")</f>
        <v/>
      </c>
      <c r="AE5" s="43"/>
      <c r="AF5" s="134"/>
      <c r="AG5" s="42" t="str">
        <f t="shared" ref="AG5:AG36" si="12">IF(AE5&lt;&gt;"", AE5/AF$63, "")</f>
        <v/>
      </c>
      <c r="AH5" s="43" t="str">
        <f>IF(AG5&lt;&gt;"", _xlfn.FLOOR.MATH(AG5), "")</f>
        <v/>
      </c>
      <c r="AI5" s="43" t="str">
        <f t="shared" ref="AI5:AI36" si="13">IF(AE5&lt;&gt;"", AE5-AH5*AF$63, "")</f>
        <v/>
      </c>
      <c r="AJ5" s="43" t="str">
        <f>IF(AE5&lt;&gt;"", IF(RANK(AI5, AI$5:AI$62)+COUNTIF(AI$5:AI5, AI5) -1&lt;=(AJ$65-AH$63), RANK(AI5, AI$5:AI$62)+COUNTIF(AI$5:AI5, AI5) -1, ""), "")</f>
        <v/>
      </c>
      <c r="AK5" s="44" t="str">
        <f t="shared" ref="AK5:AK36" si="14">IF(IF(AJ5&lt;&gt;"", _xlfn.NUMBERVALUE(AH5)+1, _xlfn.NUMBERVALUE(AH5))&lt;&gt;0, IF(AJ5&lt;&gt;"", _xlfn.NUMBERVALUE(AH5)+1, _xlfn.NUMBERVALUE(AH5)), "")</f>
        <v/>
      </c>
      <c r="AL5" s="148" t="str">
        <f t="shared" ref="AL5:AL36" si="15">IF(_xlfn.NUMBERVALUE(I5)+_xlfn.NUMBERVALUE(P5)+_xlfn.NUMBERVALUE(W5)+_xlfn.NUMBERVALUE(AD5)+_xlfn.NUMBERVALUE(AK5)&lt;&gt;0, _xlfn.NUMBERVALUE(I5)+_xlfn.NUMBERVALUE(P5)+_xlfn.NUMBERVALUE(W5)+_xlfn.NUMBERVALUE(AD5)+_xlfn.NUMBERVALUE(AK5), "")</f>
        <v/>
      </c>
      <c r="AM5" s="50" t="str">
        <f t="shared" ref="AM5:AM36" si="16">IF(_xlfn.NUMBERVALUE(C5)+_xlfn.NUMBERVALUE(J5)+_xlfn.NUMBERVALUE(Q5)+_xlfn.NUMBERVALUE(X5)+_xlfn.NUMBERVALUE(AE5)&lt;&gt;0, _xlfn.NUMBERVALUE(C5)+_xlfn.NUMBERVALUE(J5)+_xlfn.NUMBERVALUE(Q5)+_xlfn.NUMBERVALUE(X5)+_xlfn.NUMBERVALUE(AE5), "")</f>
        <v/>
      </c>
      <c r="AN5" s="46"/>
      <c r="AO5" s="84" t="str">
        <f t="shared" ref="AO5:AO36" si="17">IF(AM5&gt;=AN$63, AM5, "")</f>
        <v/>
      </c>
      <c r="AP5" s="84" t="str">
        <f t="shared" ref="AP5:AP36" si="18">IF(AND(AL5&lt;&gt; "", AO5= ""),AL5, "")</f>
        <v/>
      </c>
      <c r="AQ5" s="84"/>
      <c r="AR5" s="83" t="str">
        <f t="shared" ref="AR5:AR36" si="19">IF(AO5&lt;&gt;"", AO5/AQ$63, "")</f>
        <v/>
      </c>
      <c r="AS5" s="84" t="str">
        <f t="shared" ref="AS5:AS36" si="20">IF(AR5&lt;&gt;"", _xlfn.FLOOR.MATH(AR5), "")</f>
        <v/>
      </c>
      <c r="AT5" s="84" t="str">
        <f t="shared" ref="AT5:AT36" si="21">IF(AO5&lt;&gt;"", AO5-AS5*AQ$63, "")</f>
        <v/>
      </c>
      <c r="AU5" s="84" t="str">
        <f>IF(AO5&lt;&gt;"", IF(RANK(AT5, AT$5:AT$62)+COUNTIF(AT$5:AT5, AT5) -1&lt;=(B$68-AP$63-AS$63), RANK(AT5, AT$5:AT$62)+COUNTIF(AT$5:AT5, AT5) -1, ""), "")</f>
        <v/>
      </c>
      <c r="AV5" s="93" t="str">
        <f t="shared" ref="AV5:AV36" si="22">IF(_xlfn.NUMBERVALUE(IF(AU5&lt;&gt; "", AS5+1, AS5)) + _xlfn.NUMBERVALUE(AP5)&lt;&gt;0, _xlfn.NUMBERVALUE(IF(AU5&lt;&gt; "", AS5+1, AS5)) + _xlfn.NUMBERVALUE(AP5), "")</f>
        <v/>
      </c>
      <c r="AW5" s="102" t="str">
        <f t="shared" ref="AW5:AW36" si="23">IF(_xlfn.NUMBERVALUE(AV5)-_xlfn.NUMBERVALUE(AL5)&lt;&gt;0, _xlfn.NUMBERVALUE(AV5)-_xlfn.NUMBERVALUE(AL5), "")</f>
        <v/>
      </c>
      <c r="AY5" s="144" t="str">
        <f>IF(AM5&lt;&gt; "", AM5/AM63, "")</f>
        <v/>
      </c>
      <c r="AZ5" s="62" t="str">
        <f t="shared" ref="AZ5:AZ36" si="24">IF(AV5&lt;&gt; "", AV5/AV$63, "")</f>
        <v/>
      </c>
      <c r="BA5" s="145" t="str">
        <f t="shared" ref="BA5:BA36" si="25">IF(_xlfn.NUMBERVALUE(AZ5)-_xlfn.NUMBERVALUE(AY5)&lt;&gt; 0, _xlfn.NUMBERVALUE(AZ5)-_xlfn.NUMBERVALUE(AY5), "")</f>
        <v/>
      </c>
      <c r="BC5" s="97" t="str">
        <f t="shared" ref="BC5:BC36" si="26">IF(_xlfn.NUMBERVALUE(AV5)&lt;&gt;0,AM5, "")</f>
        <v/>
      </c>
      <c r="BD5" s="62" t="str">
        <f>IF(BC5&lt;&gt;"", BC5/BC$63, "")</f>
        <v/>
      </c>
      <c r="BE5" s="62" t="str">
        <f>IF(_xlfn.NUMBERVALUE(AV5)&lt;&gt;0, AV5/AV$63, "")</f>
        <v/>
      </c>
      <c r="BF5" s="145" t="str">
        <f>IF(BD5&lt;&gt;"", BE5-BD5, "")</f>
        <v/>
      </c>
    </row>
    <row r="6" spans="1:58" ht="15" customHeight="1" x14ac:dyDescent="0.2">
      <c r="A6" s="47" t="s">
        <v>218</v>
      </c>
      <c r="B6" s="48" t="s">
        <v>276</v>
      </c>
      <c r="C6" s="49"/>
      <c r="D6" s="134"/>
      <c r="E6" s="42" t="str">
        <f t="shared" si="0"/>
        <v/>
      </c>
      <c r="F6" s="43" t="str">
        <f t="shared" ref="F6:F62" si="27">IF(E6&lt;&gt;"", _xlfn.FLOOR.MATH(E6), "")</f>
        <v/>
      </c>
      <c r="G6" s="43" t="str">
        <f t="shared" si="1"/>
        <v/>
      </c>
      <c r="H6" s="43" t="str">
        <f>IF(C6&lt;&gt;"", IF(RANK(G6, G$5:G$62)+COUNTIF(G$6:G6, G6) -1&lt;=(H$65-F$63), RANK(G6, G$5:G$62)+COUNTIF(G$6:G6, G6) -1, ""), "")</f>
        <v/>
      </c>
      <c r="I6" s="44" t="str">
        <f t="shared" si="2"/>
        <v/>
      </c>
      <c r="J6" s="142"/>
      <c r="K6" s="134"/>
      <c r="L6" s="42" t="str">
        <f t="shared" si="3"/>
        <v/>
      </c>
      <c r="M6" s="43" t="str">
        <f t="shared" ref="M6:M62" si="28">IF(L6&lt;&gt;"", _xlfn.FLOOR.MATH(L6), "")</f>
        <v/>
      </c>
      <c r="N6" s="43" t="str">
        <f t="shared" si="4"/>
        <v/>
      </c>
      <c r="O6" s="43" t="str">
        <f>IF(J6&lt;&gt;"", IF(RANK(N6, N$5:N$62)+COUNTIF(N$6:N6, N6) -1&lt;=(O$65-M$63), RANK(N6, N$5:N$62)+COUNTIF(N$6:N6, N6) -1, ""), "")</f>
        <v/>
      </c>
      <c r="P6" s="44" t="str">
        <f t="shared" si="5"/>
        <v/>
      </c>
      <c r="Q6" s="142"/>
      <c r="R6" s="134"/>
      <c r="S6" s="42" t="str">
        <f t="shared" si="6"/>
        <v/>
      </c>
      <c r="T6" s="43" t="str">
        <f t="shared" ref="T6:T62" si="29">IF(S6&lt;&gt;"", _xlfn.FLOOR.MATH(S6), "")</f>
        <v/>
      </c>
      <c r="U6" s="43" t="str">
        <f t="shared" si="7"/>
        <v/>
      </c>
      <c r="V6" s="43" t="str">
        <f>IF(Q6&lt;&gt;"", IF(RANK(U6, U$5:U$62)+COUNTIF(U$6:U6, U6) -1&lt;=(V$65-T$63), RANK(U6, U$5:U$62)+COUNTIF(U$6:U6, U6) -1, ""), "")</f>
        <v/>
      </c>
      <c r="W6" s="44" t="str">
        <f t="shared" si="8"/>
        <v/>
      </c>
      <c r="X6" s="142"/>
      <c r="Y6" s="134"/>
      <c r="Z6" s="42" t="str">
        <f t="shared" si="9"/>
        <v/>
      </c>
      <c r="AA6" s="43" t="str">
        <f t="shared" ref="AA6:AA62" si="30">IF(Z6&lt;&gt;"", _xlfn.FLOOR.MATH(Z6), "")</f>
        <v/>
      </c>
      <c r="AB6" s="43" t="str">
        <f t="shared" si="10"/>
        <v/>
      </c>
      <c r="AC6" s="43" t="str">
        <f>IF(X6&lt;&gt;"", IF(RANK(AB6, AB$5:AB$62)+COUNTIF(AB$6:AB6, AB6) -1&lt;=(AC$65-AA$63), RANK(AB6, AB$5:AB$62)+COUNTIF(AB$6:AB6, AB6) -1, ""), "")</f>
        <v/>
      </c>
      <c r="AD6" s="44" t="str">
        <f t="shared" si="11"/>
        <v/>
      </c>
      <c r="AE6" s="142"/>
      <c r="AF6" s="134"/>
      <c r="AG6" s="42" t="str">
        <f t="shared" si="12"/>
        <v/>
      </c>
      <c r="AH6" s="43" t="str">
        <f t="shared" ref="AH6:AH62" si="31">IF(AG6&lt;&gt;"", _xlfn.FLOOR.MATH(AG6), "")</f>
        <v/>
      </c>
      <c r="AI6" s="43" t="str">
        <f t="shared" si="13"/>
        <v/>
      </c>
      <c r="AJ6" s="43" t="str">
        <f>IF(AE6&lt;&gt;"", IF(RANK(AI6, AI$5:AI$62)+COUNTIF(AI$6:AI6, AI6) -1&lt;=(AJ$65-AH$63), RANK(AI6, AI$5:AI$62)+COUNTIF(AI$6:AI6, AI6) -1, ""), "")</f>
        <v/>
      </c>
      <c r="AK6" s="44" t="str">
        <f t="shared" si="14"/>
        <v/>
      </c>
      <c r="AL6" s="148" t="str">
        <f t="shared" si="15"/>
        <v/>
      </c>
      <c r="AM6" s="50" t="str">
        <f t="shared" si="16"/>
        <v/>
      </c>
      <c r="AN6" s="51"/>
      <c r="AO6" s="84" t="str">
        <f t="shared" si="17"/>
        <v/>
      </c>
      <c r="AP6" s="86" t="str">
        <f t="shared" si="18"/>
        <v/>
      </c>
      <c r="AQ6" s="86"/>
      <c r="AR6" s="83" t="str">
        <f t="shared" si="19"/>
        <v/>
      </c>
      <c r="AS6" s="86" t="str">
        <f t="shared" si="20"/>
        <v/>
      </c>
      <c r="AT6" s="86" t="str">
        <f t="shared" si="21"/>
        <v/>
      </c>
      <c r="AU6" s="84" t="str">
        <f>IF(AO6&lt;&gt;"", IF(RANK(AT6, AT$5:AT$62)+COUNTIF(AT$6:AT6, AT6) -1&lt;=(B$68-AP$63-AS$63), RANK(AT6, AT$5:AT$62)+COUNTIF(AT$6:AT6, AT6) -1, ""), "")</f>
        <v/>
      </c>
      <c r="AV6" s="93" t="str">
        <f t="shared" si="22"/>
        <v/>
      </c>
      <c r="AW6" s="103" t="str">
        <f t="shared" si="23"/>
        <v/>
      </c>
      <c r="AY6" s="144" t="str">
        <f>IF(AM6&lt;&gt; "", AM6/AM63, "")</f>
        <v/>
      </c>
      <c r="AZ6" s="62" t="str">
        <f t="shared" si="24"/>
        <v/>
      </c>
      <c r="BA6" s="70" t="str">
        <f t="shared" si="25"/>
        <v/>
      </c>
      <c r="BC6" s="97" t="str">
        <f t="shared" si="26"/>
        <v/>
      </c>
      <c r="BD6" s="62" t="str">
        <f t="shared" ref="BD6:BD62" si="32">IF(BC6&lt;&gt;"", BC6/BC$63, "")</f>
        <v/>
      </c>
      <c r="BE6" s="62" t="str">
        <f t="shared" ref="BE6:BE62" si="33">IF(_xlfn.NUMBERVALUE(AV6)&lt;&gt;0, AV6/AV$63, "")</f>
        <v/>
      </c>
      <c r="BF6" s="145" t="str">
        <f t="shared" ref="BF6:BF61" si="34">IF(BD6&lt;&gt;"", BE6-BD6, "")</f>
        <v/>
      </c>
    </row>
    <row r="7" spans="1:58" ht="15" customHeight="1" x14ac:dyDescent="0.2">
      <c r="A7" s="47" t="s">
        <v>219</v>
      </c>
      <c r="B7" s="48" t="s">
        <v>277</v>
      </c>
      <c r="C7" s="49"/>
      <c r="D7" s="134"/>
      <c r="E7" s="42" t="str">
        <f t="shared" si="0"/>
        <v/>
      </c>
      <c r="F7" s="43" t="str">
        <f t="shared" si="27"/>
        <v/>
      </c>
      <c r="G7" s="43" t="str">
        <f t="shared" si="1"/>
        <v/>
      </c>
      <c r="H7" s="43" t="str">
        <f>IF(C7&lt;&gt;"", IF(RANK(G7, G$5:G$62)+COUNTIF(G$7:G7, G7) -1&lt;=(H$65-F$63), RANK(G7, G$5:G$62)+COUNTIF(G$7:G7, G7) -1, ""), "")</f>
        <v/>
      </c>
      <c r="I7" s="44" t="str">
        <f t="shared" si="2"/>
        <v/>
      </c>
      <c r="J7" s="142"/>
      <c r="K7" s="134"/>
      <c r="L7" s="42" t="str">
        <f t="shared" si="3"/>
        <v/>
      </c>
      <c r="M7" s="43" t="str">
        <f t="shared" si="28"/>
        <v/>
      </c>
      <c r="N7" s="43" t="str">
        <f t="shared" si="4"/>
        <v/>
      </c>
      <c r="O7" s="43" t="str">
        <f>IF(J7&lt;&gt;"", IF(RANK(N7, N$5:N$62)+COUNTIF(N$7:N7, N7) -1&lt;=(O$65-M$63), RANK(N7, N$5:N$62)+COUNTIF(N$7:N7, N7) -1, ""), "")</f>
        <v/>
      </c>
      <c r="P7" s="44" t="str">
        <f t="shared" si="5"/>
        <v/>
      </c>
      <c r="Q7" s="142"/>
      <c r="R7" s="134"/>
      <c r="S7" s="42" t="str">
        <f t="shared" si="6"/>
        <v/>
      </c>
      <c r="T7" s="43" t="str">
        <f t="shared" si="29"/>
        <v/>
      </c>
      <c r="U7" s="43" t="str">
        <f t="shared" si="7"/>
        <v/>
      </c>
      <c r="V7" s="43" t="str">
        <f>IF(Q7&lt;&gt;"", IF(RANK(U7, U$5:U$62)+COUNTIF(U$7:U7, U7) -1&lt;=(V$65-T$63), RANK(U7, U$5:U$62)+COUNTIF(U$7:U7, U7) -1, ""), "")</f>
        <v/>
      </c>
      <c r="W7" s="44" t="str">
        <f t="shared" si="8"/>
        <v/>
      </c>
      <c r="X7" s="142"/>
      <c r="Y7" s="134"/>
      <c r="Z7" s="42" t="str">
        <f t="shared" si="9"/>
        <v/>
      </c>
      <c r="AA7" s="43" t="str">
        <f t="shared" si="30"/>
        <v/>
      </c>
      <c r="AB7" s="43" t="str">
        <f t="shared" si="10"/>
        <v/>
      </c>
      <c r="AC7" s="43" t="str">
        <f>IF(X7&lt;&gt;"", IF(RANK(AB7, AB$5:AB$62)+COUNTIF(AB$7:AB7, AB7) -1&lt;=(AC$65-AA$63), RANK(AB7, AB$5:AB$62)+COUNTIF(AB$7:AB7, AB7) -1, ""), "")</f>
        <v/>
      </c>
      <c r="AD7" s="44" t="str">
        <f t="shared" si="11"/>
        <v/>
      </c>
      <c r="AE7" s="142"/>
      <c r="AF7" s="134"/>
      <c r="AG7" s="42" t="str">
        <f t="shared" si="12"/>
        <v/>
      </c>
      <c r="AH7" s="43" t="str">
        <f t="shared" si="31"/>
        <v/>
      </c>
      <c r="AI7" s="43" t="str">
        <f t="shared" si="13"/>
        <v/>
      </c>
      <c r="AJ7" s="43" t="str">
        <f>IF(AE7&lt;&gt;"", IF(RANK(AI7, AI$5:AI$62)+COUNTIF(AI$7:AI7, AI7) -1&lt;=(AJ$65-AH$63), RANK(AI7, AI$5:AI$62)+COUNTIF(AI$7:AI7, AI7) -1, ""), "")</f>
        <v/>
      </c>
      <c r="AK7" s="44" t="str">
        <f t="shared" si="14"/>
        <v/>
      </c>
      <c r="AL7" s="148" t="str">
        <f t="shared" si="15"/>
        <v/>
      </c>
      <c r="AM7" s="50" t="str">
        <f t="shared" si="16"/>
        <v/>
      </c>
      <c r="AN7" s="51"/>
      <c r="AO7" s="84" t="str">
        <f t="shared" si="17"/>
        <v/>
      </c>
      <c r="AP7" s="86" t="str">
        <f t="shared" si="18"/>
        <v/>
      </c>
      <c r="AQ7" s="86"/>
      <c r="AR7" s="83" t="str">
        <f t="shared" si="19"/>
        <v/>
      </c>
      <c r="AS7" s="86" t="str">
        <f t="shared" si="20"/>
        <v/>
      </c>
      <c r="AT7" s="86" t="str">
        <f t="shared" si="21"/>
        <v/>
      </c>
      <c r="AU7" s="84" t="str">
        <f>IF(AO7&lt;&gt;"", IF(RANK(AT7, AT$5:AT$62)+COUNTIF(AT$7:AT7, AT7) -1&lt;=(B$68-AP$63-AS$63), RANK(AT7, AT$5:AT$62)+COUNTIF(AT$7:AT7, AT7) -1, ""), "")</f>
        <v/>
      </c>
      <c r="AV7" s="93" t="str">
        <f t="shared" si="22"/>
        <v/>
      </c>
      <c r="AW7" s="103" t="str">
        <f t="shared" si="23"/>
        <v/>
      </c>
      <c r="AY7" s="144" t="str">
        <f>IF(AM7&lt;&gt; "", AM7/AM63, "")</f>
        <v/>
      </c>
      <c r="AZ7" s="62" t="str">
        <f t="shared" si="24"/>
        <v/>
      </c>
      <c r="BA7" s="70" t="str">
        <f t="shared" si="25"/>
        <v/>
      </c>
      <c r="BC7" s="97" t="str">
        <f t="shared" si="26"/>
        <v/>
      </c>
      <c r="BD7" s="62" t="str">
        <f t="shared" si="32"/>
        <v/>
      </c>
      <c r="BE7" s="62" t="str">
        <f t="shared" si="33"/>
        <v/>
      </c>
      <c r="BF7" s="145" t="str">
        <f t="shared" si="34"/>
        <v/>
      </c>
    </row>
    <row r="8" spans="1:58" ht="15" customHeight="1" x14ac:dyDescent="0.2">
      <c r="A8" s="47" t="s">
        <v>220</v>
      </c>
      <c r="B8" s="48" t="s">
        <v>278</v>
      </c>
      <c r="C8" s="49"/>
      <c r="D8" s="134"/>
      <c r="E8" s="42" t="str">
        <f t="shared" si="0"/>
        <v/>
      </c>
      <c r="F8" s="43" t="str">
        <f t="shared" si="27"/>
        <v/>
      </c>
      <c r="G8" s="43" t="str">
        <f t="shared" si="1"/>
        <v/>
      </c>
      <c r="H8" s="43" t="str">
        <f>IF(C8&lt;&gt;"", IF(RANK(G8, G$5:G$62)+COUNTIF(G$8:G8, G8) -1&lt;=(H$65-F$63), RANK(G8, G$5:G$62)+COUNTIF(G$8:G8, G8) -1, ""), "")</f>
        <v/>
      </c>
      <c r="I8" s="138" t="str">
        <f t="shared" si="2"/>
        <v/>
      </c>
      <c r="J8" s="142"/>
      <c r="K8" s="134"/>
      <c r="L8" s="42" t="str">
        <f t="shared" si="3"/>
        <v/>
      </c>
      <c r="M8" s="43" t="str">
        <f t="shared" si="28"/>
        <v/>
      </c>
      <c r="N8" s="43" t="str">
        <f t="shared" si="4"/>
        <v/>
      </c>
      <c r="O8" s="43" t="str">
        <f>IF(J8&lt;&gt;"", IF(RANK(N8, N$5:N$62)+COUNTIF(N$8:N8, N8) -1&lt;=(O$65-M$63), RANK(N8, N$5:N$62)+COUNTIF(N$8:N8, N8) -1, ""), "")</f>
        <v/>
      </c>
      <c r="P8" s="138" t="str">
        <f t="shared" si="5"/>
        <v/>
      </c>
      <c r="Q8" s="142"/>
      <c r="R8" s="134"/>
      <c r="S8" s="42" t="str">
        <f t="shared" si="6"/>
        <v/>
      </c>
      <c r="T8" s="43" t="str">
        <f t="shared" si="29"/>
        <v/>
      </c>
      <c r="U8" s="43" t="str">
        <f t="shared" si="7"/>
        <v/>
      </c>
      <c r="V8" s="43" t="str">
        <f>IF(Q8&lt;&gt;"", IF(RANK(U8, U$5:U$62)+COUNTIF(U$8:U8, U8) -1&lt;=(V$65-T$63), RANK(U8, U$5:U$62)+COUNTIF(U$8:U8, U8) -1, ""), "")</f>
        <v/>
      </c>
      <c r="W8" s="138" t="str">
        <f t="shared" si="8"/>
        <v/>
      </c>
      <c r="X8" s="142"/>
      <c r="Y8" s="134"/>
      <c r="Z8" s="42" t="str">
        <f t="shared" si="9"/>
        <v/>
      </c>
      <c r="AA8" s="43" t="str">
        <f t="shared" si="30"/>
        <v/>
      </c>
      <c r="AB8" s="43" t="str">
        <f t="shared" si="10"/>
        <v/>
      </c>
      <c r="AC8" s="43" t="str">
        <f>IF(X8&lt;&gt;"", IF(RANK(AB8, AB$5:AB$62)+COUNTIF(AB$8:AB8, AB8) -1&lt;=(AC$65-AA$63), RANK(AB8, AB$5:AB$62)+COUNTIF(AB$8:AB8, AB8) -1, ""), "")</f>
        <v/>
      </c>
      <c r="AD8" s="138" t="str">
        <f t="shared" si="11"/>
        <v/>
      </c>
      <c r="AE8" s="142"/>
      <c r="AF8" s="134"/>
      <c r="AG8" s="42" t="str">
        <f t="shared" si="12"/>
        <v/>
      </c>
      <c r="AH8" s="43" t="str">
        <f t="shared" si="31"/>
        <v/>
      </c>
      <c r="AI8" s="43" t="str">
        <f t="shared" si="13"/>
        <v/>
      </c>
      <c r="AJ8" s="43" t="str">
        <f>IF(AE8&lt;&gt;"", IF(RANK(AI8, AI$5:AI$62)+COUNTIF(AI$8:AI8, AI8) -1&lt;=(AJ$65-AH$63), RANK(AI8, AI$5:AI$62)+COUNTIF(AI$8:AI8, AI8) -1, ""), "")</f>
        <v/>
      </c>
      <c r="AK8" s="138" t="str">
        <f t="shared" si="14"/>
        <v/>
      </c>
      <c r="AL8" s="149" t="str">
        <f t="shared" si="15"/>
        <v/>
      </c>
      <c r="AM8" s="50" t="str">
        <f t="shared" si="16"/>
        <v/>
      </c>
      <c r="AN8" s="51"/>
      <c r="AO8" s="84" t="str">
        <f t="shared" si="17"/>
        <v/>
      </c>
      <c r="AP8" s="86" t="str">
        <f t="shared" si="18"/>
        <v/>
      </c>
      <c r="AQ8" s="86"/>
      <c r="AR8" s="83" t="str">
        <f t="shared" si="19"/>
        <v/>
      </c>
      <c r="AS8" s="86" t="str">
        <f t="shared" si="20"/>
        <v/>
      </c>
      <c r="AT8" s="86" t="str">
        <f t="shared" si="21"/>
        <v/>
      </c>
      <c r="AU8" s="84" t="str">
        <f>IF(AO8&lt;&gt;"", IF(RANK(AT8, AT$5:AT$62)+COUNTIF(AT$8:AT8, AT8) -1&lt;=(B$68-AP$63-AS$63), RANK(AT8, AT$5:AT$62)+COUNTIF(AT$8:AT8, AT8) -1, ""), "")</f>
        <v/>
      </c>
      <c r="AV8" s="93" t="str">
        <f t="shared" si="22"/>
        <v/>
      </c>
      <c r="AW8" s="103" t="str">
        <f t="shared" si="23"/>
        <v/>
      </c>
      <c r="AY8" s="144" t="str">
        <f>IF(AM8&lt;&gt; "", AM8/AM63, "")</f>
        <v/>
      </c>
      <c r="AZ8" s="62" t="str">
        <f t="shared" si="24"/>
        <v/>
      </c>
      <c r="BA8" s="70" t="str">
        <f t="shared" si="25"/>
        <v/>
      </c>
      <c r="BC8" s="97" t="str">
        <f t="shared" si="26"/>
        <v/>
      </c>
      <c r="BD8" s="62" t="str">
        <f t="shared" si="32"/>
        <v/>
      </c>
      <c r="BE8" s="62" t="str">
        <f t="shared" si="33"/>
        <v/>
      </c>
      <c r="BF8" s="145" t="str">
        <f t="shared" si="34"/>
        <v/>
      </c>
    </row>
    <row r="9" spans="1:58" ht="15" customHeight="1" x14ac:dyDescent="0.2">
      <c r="A9" s="47" t="s">
        <v>221</v>
      </c>
      <c r="B9" s="48" t="s">
        <v>279</v>
      </c>
      <c r="C9" s="141">
        <v>1966</v>
      </c>
      <c r="D9" s="134"/>
      <c r="E9" s="42">
        <f t="shared" si="0"/>
        <v>3.9837892603850053E-2</v>
      </c>
      <c r="F9" s="43">
        <f t="shared" si="27"/>
        <v>0</v>
      </c>
      <c r="G9" s="43">
        <f t="shared" si="1"/>
        <v>1966</v>
      </c>
      <c r="H9" s="43" t="str">
        <f>IF(C9&lt;&gt;"", IF(RANK(G9, G$5:G$62)+COUNTIF(G$9:G9, G9) -1&lt;=(H$65-F$63), RANK(G9, G$5:G$62)+COUNTIF(G$9:G9, G9) -1, ""), "")</f>
        <v/>
      </c>
      <c r="I9" s="138" t="str">
        <f t="shared" si="2"/>
        <v/>
      </c>
      <c r="J9" s="143">
        <v>1915</v>
      </c>
      <c r="K9" s="134"/>
      <c r="L9" s="42">
        <f t="shared" si="3"/>
        <v>4.1682084321877109E-2</v>
      </c>
      <c r="M9" s="43">
        <f t="shared" si="28"/>
        <v>0</v>
      </c>
      <c r="N9" s="43">
        <f t="shared" si="4"/>
        <v>1915</v>
      </c>
      <c r="O9" s="43" t="str">
        <f>IF(J9&lt;&gt;"", IF(RANK(N9, N$5:N$62)+COUNTIF(N$9:N9, N9) -1&lt;=(O$65-M$63), RANK(N9, N$5:N$62)+COUNTIF(N$9:N9, N9) -1, ""), "")</f>
        <v/>
      </c>
      <c r="P9" s="138" t="str">
        <f t="shared" si="5"/>
        <v/>
      </c>
      <c r="Q9" s="143">
        <v>2843</v>
      </c>
      <c r="R9" s="134"/>
      <c r="S9" s="42">
        <f t="shared" si="6"/>
        <v>5.8487111440268261E-2</v>
      </c>
      <c r="T9" s="43">
        <f t="shared" si="29"/>
        <v>0</v>
      </c>
      <c r="U9" s="43">
        <f t="shared" si="7"/>
        <v>2843</v>
      </c>
      <c r="V9" s="43" t="str">
        <f>IF(Q9&lt;&gt;"", IF(RANK(U9, U$5:U$62)+COUNTIF(U$9:U9, U9) -1&lt;=(V$65-T$63), RANK(U9, U$5:U$62)+COUNTIF(U$9:U9, U9) -1, ""), "")</f>
        <v/>
      </c>
      <c r="W9" s="138" t="str">
        <f t="shared" si="8"/>
        <v/>
      </c>
      <c r="X9" s="143">
        <v>1279</v>
      </c>
      <c r="Y9" s="134"/>
      <c r="Z9" s="42">
        <f t="shared" si="9"/>
        <v>3.1985395253457373E-2</v>
      </c>
      <c r="AA9" s="43">
        <f t="shared" si="30"/>
        <v>0</v>
      </c>
      <c r="AB9" s="43">
        <f t="shared" si="10"/>
        <v>1279</v>
      </c>
      <c r="AC9" s="43" t="str">
        <f>IF(X9&lt;&gt;"", IF(RANK(AB9, AB$5:AB$62)+COUNTIF(AB$9:AB9, AB9) -1&lt;=(AC$65-AA$63), RANK(AB9, AB$5:AB$62)+COUNTIF(AB$9:AB9, AB9) -1, ""), "")</f>
        <v/>
      </c>
      <c r="AD9" s="138" t="str">
        <f t="shared" si="11"/>
        <v/>
      </c>
      <c r="AE9" s="143">
        <v>585</v>
      </c>
      <c r="AF9" s="134"/>
      <c r="AG9" s="42">
        <f t="shared" si="12"/>
        <v>1.5090543259557344E-2</v>
      </c>
      <c r="AH9" s="43">
        <f t="shared" si="31"/>
        <v>0</v>
      </c>
      <c r="AI9" s="43">
        <f t="shared" si="13"/>
        <v>585</v>
      </c>
      <c r="AJ9" s="43" t="str">
        <f>IF(AE9&lt;&gt;"", IF(RANK(AI9, AI$5:AI$62)+COUNTIF(AI$9:AI9, AI9) -1&lt;=(AJ$65-AH$63), RANK(AI9, AI$5:AI$62)+COUNTIF(AI$9:AI9, AI9) -1, ""), "")</f>
        <v/>
      </c>
      <c r="AK9" s="138" t="str">
        <f t="shared" si="14"/>
        <v/>
      </c>
      <c r="AL9" s="149" t="str">
        <f t="shared" si="15"/>
        <v/>
      </c>
      <c r="AM9" s="50">
        <f t="shared" si="16"/>
        <v>8588</v>
      </c>
      <c r="AN9" s="51"/>
      <c r="AO9" s="84" t="str">
        <f t="shared" si="17"/>
        <v/>
      </c>
      <c r="AP9" s="86" t="str">
        <f t="shared" si="18"/>
        <v/>
      </c>
      <c r="AQ9" s="86"/>
      <c r="AR9" s="83" t="str">
        <f t="shared" si="19"/>
        <v/>
      </c>
      <c r="AS9" s="86" t="str">
        <f t="shared" si="20"/>
        <v/>
      </c>
      <c r="AT9" s="86" t="str">
        <f t="shared" si="21"/>
        <v/>
      </c>
      <c r="AU9" s="84" t="str">
        <f>IF(AO9&lt;&gt;"", IF(RANK(AT9, AT$5:AT$62)+COUNTIF(AT$9:AT9, AT9) -1&lt;=(B$68-AP$63-AS$63), RANK(AT9, AT$5:AT$62)+COUNTIF(AT$9:AT9, AT9) -1, ""), "")</f>
        <v/>
      </c>
      <c r="AV9" s="93" t="str">
        <f t="shared" si="22"/>
        <v/>
      </c>
      <c r="AW9" s="103" t="str">
        <f t="shared" si="23"/>
        <v/>
      </c>
      <c r="AY9" s="144">
        <f>IF(AM9&lt;&gt; "", AM9/AM63, "")</f>
        <v>4.7920042496395398E-3</v>
      </c>
      <c r="AZ9" s="62" t="str">
        <f t="shared" si="24"/>
        <v/>
      </c>
      <c r="BA9" s="70">
        <f t="shared" si="25"/>
        <v>-4.7920042496395398E-3</v>
      </c>
      <c r="BC9" s="97" t="str">
        <f t="shared" si="26"/>
        <v/>
      </c>
      <c r="BD9" s="62" t="str">
        <f t="shared" si="32"/>
        <v/>
      </c>
      <c r="BE9" s="62" t="str">
        <f t="shared" si="33"/>
        <v/>
      </c>
      <c r="BF9" s="145" t="str">
        <f t="shared" si="34"/>
        <v/>
      </c>
    </row>
    <row r="10" spans="1:58" ht="15" customHeight="1" x14ac:dyDescent="0.2">
      <c r="A10" s="47" t="s">
        <v>222</v>
      </c>
      <c r="B10" s="48" t="s">
        <v>280</v>
      </c>
      <c r="C10" s="141">
        <v>19</v>
      </c>
      <c r="D10" s="134"/>
      <c r="E10" s="42">
        <f t="shared" si="0"/>
        <v>3.8500506585612969E-4</v>
      </c>
      <c r="F10" s="43">
        <f t="shared" si="27"/>
        <v>0</v>
      </c>
      <c r="G10" s="43">
        <f t="shared" si="1"/>
        <v>19</v>
      </c>
      <c r="H10" s="43" t="str">
        <f>IF(C10&lt;&gt;"", IF(RANK(G10, G$5:G$62)+COUNTIF(G$10:G10, G10) -1&lt;=(H$65-F$63), RANK(G10, G$5:G$62)+COUNTIF(G$10:G10, G10) -1, ""), "")</f>
        <v/>
      </c>
      <c r="I10" s="138" t="str">
        <f t="shared" si="2"/>
        <v/>
      </c>
      <c r="J10" s="143">
        <v>39</v>
      </c>
      <c r="K10" s="134"/>
      <c r="L10" s="42">
        <f t="shared" si="3"/>
        <v>8.488779574690377E-4</v>
      </c>
      <c r="M10" s="43">
        <f t="shared" si="28"/>
        <v>0</v>
      </c>
      <c r="N10" s="43">
        <f t="shared" si="4"/>
        <v>39</v>
      </c>
      <c r="O10" s="43" t="str">
        <f>IF(J10&lt;&gt;"", IF(RANK(N10, N$5:N$62)+COUNTIF(N$10:N10, N10) -1&lt;=(O$65-M$63), RANK(N10, N$5:N$62)+COUNTIF(N$10:N10, N10) -1, ""), "")</f>
        <v/>
      </c>
      <c r="P10" s="138" t="str">
        <f t="shared" si="5"/>
        <v/>
      </c>
      <c r="Q10" s="143">
        <v>23</v>
      </c>
      <c r="R10" s="134"/>
      <c r="S10" s="42">
        <f t="shared" si="6"/>
        <v>4.7316340595363E-4</v>
      </c>
      <c r="T10" s="43">
        <f t="shared" si="29"/>
        <v>0</v>
      </c>
      <c r="U10" s="43">
        <f t="shared" si="7"/>
        <v>23</v>
      </c>
      <c r="V10" s="43" t="str">
        <f>IF(Q10&lt;&gt;"", IF(RANK(U10, U$5:U$62)+COUNTIF(U$10:U10, U10) -1&lt;=(V$65-T$63), RANK(U10, U$5:U$62)+COUNTIF(U$10:U10, U10) -1, ""), "")</f>
        <v/>
      </c>
      <c r="W10" s="138" t="str">
        <f t="shared" si="8"/>
        <v/>
      </c>
      <c r="X10" s="143">
        <v>68</v>
      </c>
      <c r="Y10" s="134"/>
      <c r="Z10" s="42">
        <f t="shared" si="9"/>
        <v>1.7005526796208769E-3</v>
      </c>
      <c r="AA10" s="43">
        <f t="shared" si="30"/>
        <v>0</v>
      </c>
      <c r="AB10" s="43">
        <f t="shared" si="10"/>
        <v>68</v>
      </c>
      <c r="AC10" s="43" t="str">
        <f>IF(X10&lt;&gt;"", IF(RANK(AB10, AB$5:AB$62)+COUNTIF(AB$10:AB10, AB10) -1&lt;=(AC$65-AA$63), RANK(AB10, AB$5:AB$62)+COUNTIF(AB$10:AB10, AB10) -1, ""), "")</f>
        <v/>
      </c>
      <c r="AD10" s="138" t="str">
        <f t="shared" si="11"/>
        <v/>
      </c>
      <c r="AE10" s="143">
        <v>84</v>
      </c>
      <c r="AF10" s="134"/>
      <c r="AG10" s="42">
        <f t="shared" si="12"/>
        <v>2.1668472372697724E-3</v>
      </c>
      <c r="AH10" s="43">
        <f t="shared" si="31"/>
        <v>0</v>
      </c>
      <c r="AI10" s="43">
        <f t="shared" si="13"/>
        <v>84</v>
      </c>
      <c r="AJ10" s="43" t="str">
        <f>IF(AE10&lt;&gt;"", IF(RANK(AI10, AI$5:AI$62)+COUNTIF(AI$10:AI10, AI10) -1&lt;=(AJ$65-AH$63), RANK(AI10, AI$5:AI$62)+COUNTIF(AI$10:AI10, AI10) -1, ""), "")</f>
        <v/>
      </c>
      <c r="AK10" s="138" t="str">
        <f t="shared" si="14"/>
        <v/>
      </c>
      <c r="AL10" s="149" t="str">
        <f t="shared" si="15"/>
        <v/>
      </c>
      <c r="AM10" s="50">
        <f t="shared" si="16"/>
        <v>233</v>
      </c>
      <c r="AN10" s="51"/>
      <c r="AO10" s="84" t="str">
        <f t="shared" si="17"/>
        <v/>
      </c>
      <c r="AP10" s="86" t="str">
        <f t="shared" si="18"/>
        <v/>
      </c>
      <c r="AQ10" s="86"/>
      <c r="AR10" s="83" t="str">
        <f t="shared" si="19"/>
        <v/>
      </c>
      <c r="AS10" s="86" t="str">
        <f t="shared" si="20"/>
        <v/>
      </c>
      <c r="AT10" s="86" t="str">
        <f t="shared" si="21"/>
        <v/>
      </c>
      <c r="AU10" s="84" t="str">
        <f>IF(AO10&lt;&gt;"", IF(RANK(AT10, AT$5:AT$62)+COUNTIF(AT$10:AT10, AT10) -1&lt;=(B$68-AP$63-AS$63), RANK(AT10, AT$5:AT$62)+COUNTIF(AT$10:AT10, AT10) -1, ""), "")</f>
        <v/>
      </c>
      <c r="AV10" s="93" t="str">
        <f t="shared" si="22"/>
        <v/>
      </c>
      <c r="AW10" s="103" t="str">
        <f t="shared" si="23"/>
        <v/>
      </c>
      <c r="AY10" s="144">
        <f>IF(AM10&lt;&gt; "", AM10/AM63, "")</f>
        <v>1.3001129368491065E-4</v>
      </c>
      <c r="AZ10" s="62" t="str">
        <f t="shared" si="24"/>
        <v/>
      </c>
      <c r="BA10" s="70">
        <f t="shared" si="25"/>
        <v>-1.30011293684911E-4</v>
      </c>
      <c r="BC10" s="97" t="str">
        <f t="shared" si="26"/>
        <v/>
      </c>
      <c r="BD10" s="62" t="str">
        <f t="shared" si="32"/>
        <v/>
      </c>
      <c r="BE10" s="62" t="str">
        <f t="shared" si="33"/>
        <v/>
      </c>
      <c r="BF10" s="145" t="str">
        <f t="shared" si="34"/>
        <v/>
      </c>
    </row>
    <row r="11" spans="1:58" ht="15" customHeight="1" x14ac:dyDescent="0.2">
      <c r="A11" s="47" t="s">
        <v>223</v>
      </c>
      <c r="B11" s="48" t="s">
        <v>281</v>
      </c>
      <c r="C11" s="141">
        <v>161</v>
      </c>
      <c r="D11" s="134"/>
      <c r="E11" s="42">
        <f t="shared" si="0"/>
        <v>3.2624113475177305E-3</v>
      </c>
      <c r="F11" s="43">
        <f t="shared" si="27"/>
        <v>0</v>
      </c>
      <c r="G11" s="43">
        <f t="shared" si="1"/>
        <v>161</v>
      </c>
      <c r="H11" s="43" t="str">
        <f>IF(C11&lt;&gt;"", IF(RANK(G11, G$5:G$62)+COUNTIF(G$11:G11, G11) -1&lt;=(H$65-F$63), RANK(G11, G$5:G$62)+COUNTIF(G$11:G11, G11) -1, ""), "")</f>
        <v/>
      </c>
      <c r="I11" s="138" t="str">
        <f t="shared" si="2"/>
        <v/>
      </c>
      <c r="J11" s="143">
        <v>25</v>
      </c>
      <c r="K11" s="134"/>
      <c r="L11" s="42">
        <f t="shared" si="3"/>
        <v>5.4415253683912676E-4</v>
      </c>
      <c r="M11" s="43">
        <f t="shared" si="28"/>
        <v>0</v>
      </c>
      <c r="N11" s="43">
        <f t="shared" si="4"/>
        <v>25</v>
      </c>
      <c r="O11" s="43" t="str">
        <f>IF(J11&lt;&gt;"", IF(RANK(N11, N$5:N$62)+COUNTIF(N$11:N11, N11) -1&lt;=(O$65-M$63), RANK(N11, N$5:N$62)+COUNTIF(N$11:N11, N11) -1, ""), "")</f>
        <v/>
      </c>
      <c r="P11" s="138" t="str">
        <f t="shared" si="5"/>
        <v/>
      </c>
      <c r="Q11" s="143">
        <v>25</v>
      </c>
      <c r="R11" s="134"/>
      <c r="S11" s="42">
        <f t="shared" si="6"/>
        <v>5.1430804994959784E-4</v>
      </c>
      <c r="T11" s="43">
        <f t="shared" si="29"/>
        <v>0</v>
      </c>
      <c r="U11" s="43">
        <f t="shared" si="7"/>
        <v>25</v>
      </c>
      <c r="V11" s="43" t="str">
        <f>IF(Q11&lt;&gt;"", IF(RANK(U11, U$5:U$62)+COUNTIF(U$11:U11, U11) -1&lt;=(V$65-T$63), RANK(U11, U$5:U$62)+COUNTIF(U$11:U11, U11) -1, ""), "")</f>
        <v/>
      </c>
      <c r="W11" s="138" t="str">
        <f t="shared" si="8"/>
        <v/>
      </c>
      <c r="X11" s="143">
        <v>40</v>
      </c>
      <c r="Y11" s="134"/>
      <c r="Z11" s="42">
        <f t="shared" si="9"/>
        <v>1.0003251056593394E-3</v>
      </c>
      <c r="AA11" s="43">
        <f t="shared" si="30"/>
        <v>0</v>
      </c>
      <c r="AB11" s="43">
        <f t="shared" si="10"/>
        <v>40</v>
      </c>
      <c r="AC11" s="43" t="str">
        <f>IF(X11&lt;&gt;"", IF(RANK(AB11, AB$5:AB$62)+COUNTIF(AB$11:AB11, AB11) -1&lt;=(AC$65-AA$63), RANK(AB11, AB$5:AB$62)+COUNTIF(AB$11:AB11, AB11) -1, ""), "")</f>
        <v/>
      </c>
      <c r="AD11" s="138" t="str">
        <f t="shared" si="11"/>
        <v/>
      </c>
      <c r="AE11" s="143">
        <v>70</v>
      </c>
      <c r="AF11" s="134"/>
      <c r="AG11" s="42">
        <f t="shared" si="12"/>
        <v>1.8057060310581437E-3</v>
      </c>
      <c r="AH11" s="43">
        <f t="shared" si="31"/>
        <v>0</v>
      </c>
      <c r="AI11" s="43">
        <f t="shared" si="13"/>
        <v>70</v>
      </c>
      <c r="AJ11" s="43" t="str">
        <f>IF(AE11&lt;&gt;"", IF(RANK(AI11, AI$5:AI$62)+COUNTIF(AI$11:AI11, AI11) -1&lt;=(AJ$65-AH$63), RANK(AI11, AI$5:AI$62)+COUNTIF(AI$11:AI11, AI11) -1, ""), "")</f>
        <v/>
      </c>
      <c r="AK11" s="138" t="str">
        <f t="shared" si="14"/>
        <v/>
      </c>
      <c r="AL11" s="149" t="str">
        <f t="shared" si="15"/>
        <v/>
      </c>
      <c r="AM11" s="50">
        <f t="shared" si="16"/>
        <v>321</v>
      </c>
      <c r="AN11" s="51"/>
      <c r="AO11" s="84" t="str">
        <f t="shared" si="17"/>
        <v/>
      </c>
      <c r="AP11" s="86" t="str">
        <f t="shared" si="18"/>
        <v/>
      </c>
      <c r="AQ11" s="86"/>
      <c r="AR11" s="83" t="str">
        <f t="shared" si="19"/>
        <v/>
      </c>
      <c r="AS11" s="86" t="str">
        <f t="shared" si="20"/>
        <v/>
      </c>
      <c r="AT11" s="86" t="str">
        <f t="shared" si="21"/>
        <v/>
      </c>
      <c r="AU11" s="84" t="str">
        <f>IF(AO11&lt;&gt;"", IF(RANK(AT11, AT$5:AT$62)+COUNTIF(AT$11:AT11, AT11) -1&lt;=(B$68-AP$63-AS$63), RANK(AT11, AT$5:AT$62)+COUNTIF(AT$11:AT11, AT11) -1, ""), "")</f>
        <v/>
      </c>
      <c r="AV11" s="93" t="str">
        <f t="shared" si="22"/>
        <v/>
      </c>
      <c r="AW11" s="103" t="str">
        <f t="shared" si="23"/>
        <v/>
      </c>
      <c r="AY11" s="144">
        <f>IF(AM11&lt;&gt; "", AM11/AM63, "")</f>
        <v>1.7911427155732325E-4</v>
      </c>
      <c r="AZ11" s="62" t="str">
        <f t="shared" si="24"/>
        <v/>
      </c>
      <c r="BA11" s="70">
        <f t="shared" si="25"/>
        <v>-1.7911427155732301E-4</v>
      </c>
      <c r="BC11" s="97" t="str">
        <f t="shared" si="26"/>
        <v/>
      </c>
      <c r="BD11" s="62" t="str">
        <f t="shared" si="32"/>
        <v/>
      </c>
      <c r="BE11" s="62" t="str">
        <f t="shared" si="33"/>
        <v/>
      </c>
      <c r="BF11" s="145" t="str">
        <f t="shared" si="34"/>
        <v/>
      </c>
    </row>
    <row r="12" spans="1:58" ht="15" customHeight="1" x14ac:dyDescent="0.2">
      <c r="A12" s="47" t="s">
        <v>224</v>
      </c>
      <c r="B12" s="48" t="s">
        <v>282</v>
      </c>
      <c r="C12" s="141">
        <v>4301</v>
      </c>
      <c r="D12" s="134"/>
      <c r="E12" s="42">
        <f t="shared" si="0"/>
        <v>8.715298885511652E-2</v>
      </c>
      <c r="F12" s="43">
        <f t="shared" si="27"/>
        <v>0</v>
      </c>
      <c r="G12" s="43">
        <f t="shared" si="1"/>
        <v>4301</v>
      </c>
      <c r="H12" s="43" t="str">
        <f>IF(C12&lt;&gt;"", IF(RANK(G12, G$5:G$62)+COUNTIF(G$12:G12, G12) -1&lt;=(H$65-F$63), RANK(G12, G$5:G$62)+COUNTIF(G$12:G12, G12) -1, ""), "")</f>
        <v/>
      </c>
      <c r="I12" s="138" t="str">
        <f t="shared" si="2"/>
        <v/>
      </c>
      <c r="J12" s="143">
        <v>1861</v>
      </c>
      <c r="K12" s="134"/>
      <c r="L12" s="42">
        <f t="shared" si="3"/>
        <v>4.0506714842304593E-2</v>
      </c>
      <c r="M12" s="43">
        <f t="shared" si="28"/>
        <v>0</v>
      </c>
      <c r="N12" s="43">
        <f t="shared" si="4"/>
        <v>1861</v>
      </c>
      <c r="O12" s="43" t="str">
        <f>IF(J12&lt;&gt;"", IF(RANK(N12, N$5:N$62)+COUNTIF(N$12:N12, N12) -1&lt;=(O$65-M$63), RANK(N12, N$5:N$62)+COUNTIF(N$12:N12, N12) -1, ""), "")</f>
        <v/>
      </c>
      <c r="P12" s="138" t="str">
        <f t="shared" si="5"/>
        <v/>
      </c>
      <c r="Q12" s="143">
        <v>1405</v>
      </c>
      <c r="R12" s="134"/>
      <c r="S12" s="42">
        <f t="shared" si="6"/>
        <v>2.8904112407167396E-2</v>
      </c>
      <c r="T12" s="43">
        <f t="shared" si="29"/>
        <v>0</v>
      </c>
      <c r="U12" s="43">
        <f t="shared" si="7"/>
        <v>1405</v>
      </c>
      <c r="V12" s="43" t="str">
        <f>IF(Q12&lt;&gt;"", IF(RANK(U12, U$5:U$62)+COUNTIF(U$12:U12, U12) -1&lt;=(V$65-T$63), RANK(U12, U$5:U$62)+COUNTIF(U$12:U12, U12) -1, ""), "")</f>
        <v/>
      </c>
      <c r="W12" s="138" t="str">
        <f t="shared" si="8"/>
        <v/>
      </c>
      <c r="X12" s="143">
        <v>515</v>
      </c>
      <c r="Y12" s="134"/>
      <c r="Z12" s="42">
        <f t="shared" si="9"/>
        <v>1.2879185735363993E-2</v>
      </c>
      <c r="AA12" s="43">
        <f t="shared" si="30"/>
        <v>0</v>
      </c>
      <c r="AB12" s="43">
        <f t="shared" si="10"/>
        <v>515</v>
      </c>
      <c r="AC12" s="43" t="str">
        <f>IF(X12&lt;&gt;"", IF(RANK(AB12, AB$5:AB$62)+COUNTIF(AB$12:AB12, AB12) -1&lt;=(AC$65-AA$63), RANK(AB12, AB$5:AB$62)+COUNTIF(AB$12:AB12, AB12) -1, ""), "")</f>
        <v/>
      </c>
      <c r="AD12" s="138" t="str">
        <f t="shared" si="11"/>
        <v/>
      </c>
      <c r="AE12" s="143">
        <v>447</v>
      </c>
      <c r="AF12" s="134"/>
      <c r="AG12" s="42">
        <f t="shared" si="12"/>
        <v>1.1530722798328431E-2</v>
      </c>
      <c r="AH12" s="43">
        <f t="shared" si="31"/>
        <v>0</v>
      </c>
      <c r="AI12" s="43">
        <f t="shared" si="13"/>
        <v>447</v>
      </c>
      <c r="AJ12" s="43" t="str">
        <f>IF(AE12&lt;&gt;"", IF(RANK(AI12, AI$5:AI$62)+COUNTIF(AI$12:AI12, AI12) -1&lt;=(AJ$65-AH$63), RANK(AI12, AI$5:AI$62)+COUNTIF(AI$12:AI12, AI12) -1, ""), "")</f>
        <v/>
      </c>
      <c r="AK12" s="138" t="str">
        <f t="shared" si="14"/>
        <v/>
      </c>
      <c r="AL12" s="149" t="str">
        <f t="shared" si="15"/>
        <v/>
      </c>
      <c r="AM12" s="50">
        <f t="shared" si="16"/>
        <v>8529</v>
      </c>
      <c r="AN12" s="51"/>
      <c r="AO12" s="84" t="str">
        <f t="shared" si="17"/>
        <v/>
      </c>
      <c r="AP12" s="86" t="str">
        <f t="shared" si="18"/>
        <v/>
      </c>
      <c r="AQ12" s="86"/>
      <c r="AR12" s="83" t="str">
        <f t="shared" si="19"/>
        <v/>
      </c>
      <c r="AS12" s="86" t="str">
        <f t="shared" si="20"/>
        <v/>
      </c>
      <c r="AT12" s="86" t="str">
        <f t="shared" si="21"/>
        <v/>
      </c>
      <c r="AU12" s="84" t="str">
        <f>IF(AO12&lt;&gt;"", IF(RANK(AT12, AT$5:AT$62)+COUNTIF(AT$12:AT12, AT12) -1&lt;=(B$68-AP$63-AS$63), RANK(AT12, AT$5:AT$62)+COUNTIF(AT$12:AT12, AT12) -1, ""), "")</f>
        <v/>
      </c>
      <c r="AV12" s="93" t="str">
        <f t="shared" si="22"/>
        <v/>
      </c>
      <c r="AW12" s="103" t="str">
        <f t="shared" si="23"/>
        <v/>
      </c>
      <c r="AY12" s="144">
        <f>IF(AM12&lt;&gt; "", AM12/AM63, "")</f>
        <v>4.7590829349296263E-3</v>
      </c>
      <c r="AZ12" s="62" t="str">
        <f t="shared" si="24"/>
        <v/>
      </c>
      <c r="BA12" s="70">
        <f t="shared" si="25"/>
        <v>-4.7590829349296298E-3</v>
      </c>
      <c r="BC12" s="97" t="str">
        <f t="shared" si="26"/>
        <v/>
      </c>
      <c r="BD12" s="62" t="str">
        <f t="shared" si="32"/>
        <v/>
      </c>
      <c r="BE12" s="62" t="str">
        <f t="shared" si="33"/>
        <v/>
      </c>
      <c r="BF12" s="145" t="str">
        <f t="shared" si="34"/>
        <v/>
      </c>
    </row>
    <row r="13" spans="1:58" ht="15" customHeight="1" x14ac:dyDescent="0.2">
      <c r="A13" s="47" t="s">
        <v>225</v>
      </c>
      <c r="B13" s="48" t="s">
        <v>283</v>
      </c>
      <c r="C13" s="49"/>
      <c r="D13" s="134"/>
      <c r="E13" s="42" t="str">
        <f t="shared" si="0"/>
        <v/>
      </c>
      <c r="F13" s="43" t="str">
        <f t="shared" si="27"/>
        <v/>
      </c>
      <c r="G13" s="43" t="str">
        <f t="shared" si="1"/>
        <v/>
      </c>
      <c r="H13" s="43" t="str">
        <f>IF(C13&lt;&gt;"", IF(RANK(G13, G$5:G$62)+COUNTIF(G$13:G13, G13) -1&lt;=(H$65-F$63), RANK(G13, G$5:G$62)+COUNTIF(G$13:G13, G13) -1, ""), "")</f>
        <v/>
      </c>
      <c r="I13" s="138" t="str">
        <f t="shared" si="2"/>
        <v/>
      </c>
      <c r="J13" s="142"/>
      <c r="K13" s="134"/>
      <c r="L13" s="42" t="str">
        <f t="shared" si="3"/>
        <v/>
      </c>
      <c r="M13" s="43" t="str">
        <f t="shared" si="28"/>
        <v/>
      </c>
      <c r="N13" s="43" t="str">
        <f t="shared" si="4"/>
        <v/>
      </c>
      <c r="O13" s="43" t="str">
        <f>IF(J13&lt;&gt;"", IF(RANK(N13, N$5:N$62)+COUNTIF(N$13:N13, N13) -1&lt;=(O$65-M$63), RANK(N13, N$5:N$62)+COUNTIF(N$13:N13, N13) -1, ""), "")</f>
        <v/>
      </c>
      <c r="P13" s="138" t="str">
        <f t="shared" si="5"/>
        <v/>
      </c>
      <c r="Q13" s="142"/>
      <c r="R13" s="134"/>
      <c r="S13" s="42" t="str">
        <f t="shared" si="6"/>
        <v/>
      </c>
      <c r="T13" s="43" t="str">
        <f t="shared" si="29"/>
        <v/>
      </c>
      <c r="U13" s="43" t="str">
        <f t="shared" si="7"/>
        <v/>
      </c>
      <c r="V13" s="43" t="str">
        <f>IF(Q13&lt;&gt;"", IF(RANK(U13, U$5:U$62)+COUNTIF(U$13:U13, U13) -1&lt;=(V$65-T$63), RANK(U13, U$5:U$62)+COUNTIF(U$13:U13, U13) -1, ""), "")</f>
        <v/>
      </c>
      <c r="W13" s="138" t="str">
        <f t="shared" si="8"/>
        <v/>
      </c>
      <c r="X13" s="142"/>
      <c r="Y13" s="134"/>
      <c r="Z13" s="42" t="str">
        <f t="shared" si="9"/>
        <v/>
      </c>
      <c r="AA13" s="43" t="str">
        <f t="shared" si="30"/>
        <v/>
      </c>
      <c r="AB13" s="43" t="str">
        <f t="shared" si="10"/>
        <v/>
      </c>
      <c r="AC13" s="43" t="str">
        <f>IF(X13&lt;&gt;"", IF(RANK(AB13, AB$5:AB$62)+COUNTIF(AB$13:AB13, AB13) -1&lt;=(AC$65-AA$63), RANK(AB13, AB$5:AB$62)+COUNTIF(AB$13:AB13, AB13) -1, ""), "")</f>
        <v/>
      </c>
      <c r="AD13" s="138" t="str">
        <f t="shared" si="11"/>
        <v/>
      </c>
      <c r="AE13" s="142"/>
      <c r="AF13" s="134"/>
      <c r="AG13" s="42" t="str">
        <f t="shared" si="12"/>
        <v/>
      </c>
      <c r="AH13" s="43" t="str">
        <f t="shared" si="31"/>
        <v/>
      </c>
      <c r="AI13" s="43" t="str">
        <f t="shared" si="13"/>
        <v/>
      </c>
      <c r="AJ13" s="43" t="str">
        <f>IF(AE13&lt;&gt;"", IF(RANK(AI13, AI$5:AI$62)+COUNTIF(AI$13:AI13, AI13) -1&lt;=(AJ$65-AH$63), RANK(AI13, AI$5:AI$62)+COUNTIF(AI$13:AI13, AI13) -1, ""), "")</f>
        <v/>
      </c>
      <c r="AK13" s="138" t="str">
        <f t="shared" si="14"/>
        <v/>
      </c>
      <c r="AL13" s="149" t="str">
        <f t="shared" si="15"/>
        <v/>
      </c>
      <c r="AM13" s="50" t="str">
        <f t="shared" si="16"/>
        <v/>
      </c>
      <c r="AN13" s="51"/>
      <c r="AO13" s="84" t="str">
        <f t="shared" si="17"/>
        <v/>
      </c>
      <c r="AP13" s="86" t="str">
        <f t="shared" si="18"/>
        <v/>
      </c>
      <c r="AQ13" s="86"/>
      <c r="AR13" s="83" t="str">
        <f t="shared" si="19"/>
        <v/>
      </c>
      <c r="AS13" s="86" t="str">
        <f t="shared" si="20"/>
        <v/>
      </c>
      <c r="AT13" s="86" t="str">
        <f t="shared" si="21"/>
        <v/>
      </c>
      <c r="AU13" s="84" t="str">
        <f>IF(AO13&lt;&gt;"", IF(RANK(AT13, AT$5:AT$62)+COUNTIF(AT$13:AT13, AT13) -1&lt;=(B$68-AP$63-AS$63), RANK(AT13, AT$5:AT$62)+COUNTIF(AT$13:AT13, AT13) -1, ""), "")</f>
        <v/>
      </c>
      <c r="AV13" s="93" t="str">
        <f t="shared" si="22"/>
        <v/>
      </c>
      <c r="AW13" s="103" t="str">
        <f t="shared" si="23"/>
        <v/>
      </c>
      <c r="AY13" s="144" t="str">
        <f>IF(AM13&lt;&gt; "", AM13/AM63, "")</f>
        <v/>
      </c>
      <c r="AZ13" s="62" t="str">
        <f t="shared" si="24"/>
        <v/>
      </c>
      <c r="BA13" s="70" t="str">
        <f t="shared" si="25"/>
        <v/>
      </c>
      <c r="BC13" s="97" t="str">
        <f t="shared" si="26"/>
        <v/>
      </c>
      <c r="BD13" s="62" t="str">
        <f t="shared" si="32"/>
        <v/>
      </c>
      <c r="BE13" s="62" t="str">
        <f t="shared" si="33"/>
        <v/>
      </c>
      <c r="BF13" s="145" t="str">
        <f t="shared" si="34"/>
        <v/>
      </c>
    </row>
    <row r="14" spans="1:58" ht="15" customHeight="1" x14ac:dyDescent="0.2">
      <c r="A14" s="47" t="s">
        <v>226</v>
      </c>
      <c r="B14" s="48" t="s">
        <v>284</v>
      </c>
      <c r="C14" s="49"/>
      <c r="D14" s="134"/>
      <c r="E14" s="42" t="str">
        <f t="shared" si="0"/>
        <v/>
      </c>
      <c r="F14" s="43" t="str">
        <f t="shared" si="27"/>
        <v/>
      </c>
      <c r="G14" s="43" t="str">
        <f t="shared" si="1"/>
        <v/>
      </c>
      <c r="H14" s="43" t="str">
        <f>IF(C14&lt;&gt;"", IF(RANK(G14, G$5:G$62)+COUNTIF(G$14:G14, G14) -1&lt;=(H$65-F$63), RANK(G14, G$5:G$62)+COUNTIF(G$14:G14, G14) -1, ""), "")</f>
        <v/>
      </c>
      <c r="I14" s="138" t="str">
        <f t="shared" si="2"/>
        <v/>
      </c>
      <c r="J14" s="142"/>
      <c r="K14" s="134"/>
      <c r="L14" s="42" t="str">
        <f t="shared" si="3"/>
        <v/>
      </c>
      <c r="M14" s="43" t="str">
        <f t="shared" si="28"/>
        <v/>
      </c>
      <c r="N14" s="43" t="str">
        <f t="shared" si="4"/>
        <v/>
      </c>
      <c r="O14" s="43" t="str">
        <f>IF(J14&lt;&gt;"", IF(RANK(N14, N$5:N$62)+COUNTIF(N$14:N14, N14) -1&lt;=(O$65-M$63), RANK(N14, N$5:N$62)+COUNTIF(N$14:N14, N14) -1, ""), "")</f>
        <v/>
      </c>
      <c r="P14" s="138" t="str">
        <f t="shared" si="5"/>
        <v/>
      </c>
      <c r="Q14" s="142"/>
      <c r="R14" s="134"/>
      <c r="S14" s="42" t="str">
        <f t="shared" si="6"/>
        <v/>
      </c>
      <c r="T14" s="43" t="str">
        <f t="shared" si="29"/>
        <v/>
      </c>
      <c r="U14" s="43" t="str">
        <f t="shared" si="7"/>
        <v/>
      </c>
      <c r="V14" s="43" t="str">
        <f>IF(Q14&lt;&gt;"", IF(RANK(U14, U$5:U$62)+COUNTIF(U$14:U14, U14) -1&lt;=(V$65-T$63), RANK(U14, U$5:U$62)+COUNTIF(U$14:U14, U14) -1, ""), "")</f>
        <v/>
      </c>
      <c r="W14" s="138" t="str">
        <f t="shared" si="8"/>
        <v/>
      </c>
      <c r="X14" s="142"/>
      <c r="Y14" s="134"/>
      <c r="Z14" s="42" t="str">
        <f t="shared" si="9"/>
        <v/>
      </c>
      <c r="AA14" s="43" t="str">
        <f t="shared" si="30"/>
        <v/>
      </c>
      <c r="AB14" s="43" t="str">
        <f t="shared" si="10"/>
        <v/>
      </c>
      <c r="AC14" s="43" t="str">
        <f>IF(X14&lt;&gt;"", IF(RANK(AB14, AB$5:AB$62)+COUNTIF(AB$14:AB14, AB14) -1&lt;=(AC$65-AA$63), RANK(AB14, AB$5:AB$62)+COUNTIF(AB$14:AB14, AB14) -1, ""), "")</f>
        <v/>
      </c>
      <c r="AD14" s="138" t="str">
        <f t="shared" si="11"/>
        <v/>
      </c>
      <c r="AE14" s="142"/>
      <c r="AF14" s="134"/>
      <c r="AG14" s="42" t="str">
        <f t="shared" si="12"/>
        <v/>
      </c>
      <c r="AH14" s="43" t="str">
        <f t="shared" si="31"/>
        <v/>
      </c>
      <c r="AI14" s="43" t="str">
        <f t="shared" si="13"/>
        <v/>
      </c>
      <c r="AJ14" s="43" t="str">
        <f>IF(AE14&lt;&gt;"", IF(RANK(AI14, AI$5:AI$62)+COUNTIF(AI$14:AI14, AI14) -1&lt;=(AJ$65-AH$63), RANK(AI14, AI$5:AI$62)+COUNTIF(AI$14:AI14, AI14) -1, ""), "")</f>
        <v/>
      </c>
      <c r="AK14" s="138" t="str">
        <f t="shared" si="14"/>
        <v/>
      </c>
      <c r="AL14" s="149" t="str">
        <f t="shared" si="15"/>
        <v/>
      </c>
      <c r="AM14" s="50" t="str">
        <f t="shared" si="16"/>
        <v/>
      </c>
      <c r="AN14" s="51"/>
      <c r="AO14" s="84" t="str">
        <f t="shared" si="17"/>
        <v/>
      </c>
      <c r="AP14" s="86" t="str">
        <f t="shared" si="18"/>
        <v/>
      </c>
      <c r="AQ14" s="86"/>
      <c r="AR14" s="83" t="str">
        <f t="shared" si="19"/>
        <v/>
      </c>
      <c r="AS14" s="86" t="str">
        <f t="shared" si="20"/>
        <v/>
      </c>
      <c r="AT14" s="86" t="str">
        <f t="shared" si="21"/>
        <v/>
      </c>
      <c r="AU14" s="84" t="str">
        <f>IF(AO14&lt;&gt;"", IF(RANK(AT14, AT$5:AT$62)+COUNTIF(AT$14:AT14, AT14) -1&lt;=(B$68-AP$63-AS$63), RANK(AT14, AT$5:AT$62)+COUNTIF(AT$14:AT14, AT14) -1, ""), "")</f>
        <v/>
      </c>
      <c r="AV14" s="93" t="str">
        <f t="shared" si="22"/>
        <v/>
      </c>
      <c r="AW14" s="103" t="str">
        <f t="shared" si="23"/>
        <v/>
      </c>
      <c r="AY14" s="144" t="str">
        <f>IF(AM14&lt;&gt; "", AM14/AM63, "")</f>
        <v/>
      </c>
      <c r="AZ14" s="62" t="str">
        <f t="shared" si="24"/>
        <v/>
      </c>
      <c r="BA14" s="70" t="str">
        <f t="shared" si="25"/>
        <v/>
      </c>
      <c r="BC14" s="97" t="str">
        <f t="shared" si="26"/>
        <v/>
      </c>
      <c r="BD14" s="62" t="str">
        <f t="shared" si="32"/>
        <v/>
      </c>
      <c r="BE14" s="62" t="str">
        <f t="shared" si="33"/>
        <v/>
      </c>
      <c r="BF14" s="145" t="str">
        <f t="shared" si="34"/>
        <v/>
      </c>
    </row>
    <row r="15" spans="1:58" ht="15" customHeight="1" x14ac:dyDescent="0.2">
      <c r="A15" s="47" t="s">
        <v>227</v>
      </c>
      <c r="B15" s="48" t="s">
        <v>285</v>
      </c>
      <c r="C15" s="49"/>
      <c r="D15" s="134"/>
      <c r="E15" s="42" t="str">
        <f t="shared" si="0"/>
        <v/>
      </c>
      <c r="F15" s="43" t="str">
        <f t="shared" si="27"/>
        <v/>
      </c>
      <c r="G15" s="43" t="str">
        <f t="shared" si="1"/>
        <v/>
      </c>
      <c r="H15" s="43" t="str">
        <f>IF(C15&lt;&gt;"", IF(RANK(G15, G$5:G$62)+COUNTIF(G$15:G15, G15) -1&lt;=(H$65-F$63), RANK(G15, G$5:G$62)+COUNTIF(G$15:G15, G15) -1, ""), "")</f>
        <v/>
      </c>
      <c r="I15" s="138" t="str">
        <f t="shared" si="2"/>
        <v/>
      </c>
      <c r="J15" s="142"/>
      <c r="K15" s="134"/>
      <c r="L15" s="42" t="str">
        <f t="shared" si="3"/>
        <v/>
      </c>
      <c r="M15" s="43" t="str">
        <f t="shared" si="28"/>
        <v/>
      </c>
      <c r="N15" s="43" t="str">
        <f t="shared" si="4"/>
        <v/>
      </c>
      <c r="O15" s="43" t="str">
        <f>IF(J15&lt;&gt;"", IF(RANK(N15, N$5:N$62)+COUNTIF(N$15:N15, N15) -1&lt;=(O$65-M$63), RANK(N15, N$5:N$62)+COUNTIF(N$15:N15, N15) -1, ""), "")</f>
        <v/>
      </c>
      <c r="P15" s="138" t="str">
        <f t="shared" si="5"/>
        <v/>
      </c>
      <c r="Q15" s="142"/>
      <c r="R15" s="134"/>
      <c r="S15" s="42" t="str">
        <f t="shared" si="6"/>
        <v/>
      </c>
      <c r="T15" s="43" t="str">
        <f t="shared" si="29"/>
        <v/>
      </c>
      <c r="U15" s="43" t="str">
        <f t="shared" si="7"/>
        <v/>
      </c>
      <c r="V15" s="43" t="str">
        <f>IF(Q15&lt;&gt;"", IF(RANK(U15, U$5:U$62)+COUNTIF(U$15:U15, U15) -1&lt;=(V$65-T$63), RANK(U15, U$5:U$62)+COUNTIF(U$15:U15, U15) -1, ""), "")</f>
        <v/>
      </c>
      <c r="W15" s="138" t="str">
        <f t="shared" si="8"/>
        <v/>
      </c>
      <c r="X15" s="142"/>
      <c r="Y15" s="134"/>
      <c r="Z15" s="42" t="str">
        <f t="shared" si="9"/>
        <v/>
      </c>
      <c r="AA15" s="43" t="str">
        <f t="shared" si="30"/>
        <v/>
      </c>
      <c r="AB15" s="43" t="str">
        <f t="shared" si="10"/>
        <v/>
      </c>
      <c r="AC15" s="43" t="str">
        <f>IF(X15&lt;&gt;"", IF(RANK(AB15, AB$5:AB$62)+COUNTIF(AB$15:AB15, AB15) -1&lt;=(AC$65-AA$63), RANK(AB15, AB$5:AB$62)+COUNTIF(AB$15:AB15, AB15) -1, ""), "")</f>
        <v/>
      </c>
      <c r="AD15" s="138" t="str">
        <f t="shared" si="11"/>
        <v/>
      </c>
      <c r="AE15" s="142"/>
      <c r="AF15" s="134"/>
      <c r="AG15" s="42" t="str">
        <f t="shared" si="12"/>
        <v/>
      </c>
      <c r="AH15" s="43" t="str">
        <f t="shared" si="31"/>
        <v/>
      </c>
      <c r="AI15" s="43" t="str">
        <f t="shared" si="13"/>
        <v/>
      </c>
      <c r="AJ15" s="43" t="str">
        <f>IF(AE15&lt;&gt;"", IF(RANK(AI15, AI$5:AI$62)+COUNTIF(AI$15:AI15, AI15) -1&lt;=(AJ$65-AH$63), RANK(AI15, AI$5:AI$62)+COUNTIF(AI$15:AI15, AI15) -1, ""), "")</f>
        <v/>
      </c>
      <c r="AK15" s="138" t="str">
        <f t="shared" si="14"/>
        <v/>
      </c>
      <c r="AL15" s="149" t="str">
        <f t="shared" si="15"/>
        <v/>
      </c>
      <c r="AM15" s="50" t="str">
        <f t="shared" si="16"/>
        <v/>
      </c>
      <c r="AN15" s="51"/>
      <c r="AO15" s="84" t="str">
        <f t="shared" si="17"/>
        <v/>
      </c>
      <c r="AP15" s="86" t="str">
        <f t="shared" si="18"/>
        <v/>
      </c>
      <c r="AQ15" s="86"/>
      <c r="AR15" s="83" t="str">
        <f t="shared" si="19"/>
        <v/>
      </c>
      <c r="AS15" s="86" t="str">
        <f t="shared" si="20"/>
        <v/>
      </c>
      <c r="AT15" s="86" t="str">
        <f t="shared" si="21"/>
        <v/>
      </c>
      <c r="AU15" s="84" t="str">
        <f>IF(AO15&lt;&gt;"", IF(RANK(AT15, AT$5:AT$62)+COUNTIF(AT$15:AT15, AT15) -1&lt;=(B$68-AP$63-AS$63), RANK(AT15, AT$5:AT$62)+COUNTIF(AT$15:AT15, AT15) -1, ""), "")</f>
        <v/>
      </c>
      <c r="AV15" s="93" t="str">
        <f t="shared" si="22"/>
        <v/>
      </c>
      <c r="AW15" s="103" t="str">
        <f t="shared" si="23"/>
        <v/>
      </c>
      <c r="AY15" s="144" t="str">
        <f>IF(AM15&lt;&gt; "", AM15/AM63, "")</f>
        <v/>
      </c>
      <c r="AZ15" s="62" t="str">
        <f t="shared" si="24"/>
        <v/>
      </c>
      <c r="BA15" s="70" t="str">
        <f t="shared" si="25"/>
        <v/>
      </c>
      <c r="BC15" s="97" t="str">
        <f t="shared" si="26"/>
        <v/>
      </c>
      <c r="BD15" s="62" t="str">
        <f t="shared" si="32"/>
        <v/>
      </c>
      <c r="BE15" s="62" t="str">
        <f t="shared" si="33"/>
        <v/>
      </c>
      <c r="BF15" s="145" t="str">
        <f t="shared" si="34"/>
        <v/>
      </c>
    </row>
    <row r="16" spans="1:58" ht="15" customHeight="1" x14ac:dyDescent="0.2">
      <c r="A16" s="47" t="s">
        <v>228</v>
      </c>
      <c r="B16" s="48" t="s">
        <v>286</v>
      </c>
      <c r="C16" s="49"/>
      <c r="D16" s="134"/>
      <c r="E16" s="42" t="str">
        <f t="shared" si="0"/>
        <v/>
      </c>
      <c r="F16" s="43" t="str">
        <f t="shared" si="27"/>
        <v/>
      </c>
      <c r="G16" s="43" t="str">
        <f t="shared" si="1"/>
        <v/>
      </c>
      <c r="H16" s="43" t="str">
        <f>IF(C16&lt;&gt;"", IF(RANK(G16, G$5:G$62)+COUNTIF(G$16:G16, G16) -1&lt;=(H$65-F$63), RANK(G16, G$5:G$62)+COUNTIF(G$16:G16, G16) -1, ""), "")</f>
        <v/>
      </c>
      <c r="I16" s="138" t="str">
        <f t="shared" si="2"/>
        <v/>
      </c>
      <c r="J16" s="142"/>
      <c r="K16" s="134"/>
      <c r="L16" s="42" t="str">
        <f t="shared" si="3"/>
        <v/>
      </c>
      <c r="M16" s="43" t="str">
        <f t="shared" si="28"/>
        <v/>
      </c>
      <c r="N16" s="43" t="str">
        <f t="shared" si="4"/>
        <v/>
      </c>
      <c r="O16" s="43" t="str">
        <f>IF(J16&lt;&gt;"", IF(RANK(N16, N$5:N$62)+COUNTIF(N$16:N16, N16) -1&lt;=(O$65-M$63), RANK(N16, N$5:N$62)+COUNTIF(N$16:N16, N16) -1, ""), "")</f>
        <v/>
      </c>
      <c r="P16" s="138" t="str">
        <f t="shared" si="5"/>
        <v/>
      </c>
      <c r="Q16" s="142"/>
      <c r="R16" s="134"/>
      <c r="S16" s="42" t="str">
        <f t="shared" si="6"/>
        <v/>
      </c>
      <c r="T16" s="43" t="str">
        <f t="shared" si="29"/>
        <v/>
      </c>
      <c r="U16" s="43" t="str">
        <f t="shared" si="7"/>
        <v/>
      </c>
      <c r="V16" s="43" t="str">
        <f>IF(Q16&lt;&gt;"", IF(RANK(U16, U$5:U$62)+COUNTIF(U$16:U16, U16) -1&lt;=(V$65-T$63), RANK(U16, U$5:U$62)+COUNTIF(U$16:U16, U16) -1, ""), "")</f>
        <v/>
      </c>
      <c r="W16" s="138" t="str">
        <f t="shared" si="8"/>
        <v/>
      </c>
      <c r="X16" s="142"/>
      <c r="Y16" s="134"/>
      <c r="Z16" s="42" t="str">
        <f t="shared" si="9"/>
        <v/>
      </c>
      <c r="AA16" s="43" t="str">
        <f t="shared" si="30"/>
        <v/>
      </c>
      <c r="AB16" s="43" t="str">
        <f t="shared" si="10"/>
        <v/>
      </c>
      <c r="AC16" s="43" t="str">
        <f>IF(X16&lt;&gt;"", IF(RANK(AB16, AB$5:AB$62)+COUNTIF(AB$16:AB16, AB16) -1&lt;=(AC$65-AA$63), RANK(AB16, AB$5:AB$62)+COUNTIF(AB$16:AB16, AB16) -1, ""), "")</f>
        <v/>
      </c>
      <c r="AD16" s="138" t="str">
        <f t="shared" si="11"/>
        <v/>
      </c>
      <c r="AE16" s="142"/>
      <c r="AF16" s="134"/>
      <c r="AG16" s="42" t="str">
        <f t="shared" si="12"/>
        <v/>
      </c>
      <c r="AH16" s="43" t="str">
        <f t="shared" si="31"/>
        <v/>
      </c>
      <c r="AI16" s="43" t="str">
        <f t="shared" si="13"/>
        <v/>
      </c>
      <c r="AJ16" s="43" t="str">
        <f>IF(AE16&lt;&gt;"", IF(RANK(AI16, AI$5:AI$62)+COUNTIF(AI$16:AI16, AI16) -1&lt;=(AJ$65-AH$63), RANK(AI16, AI$5:AI$62)+COUNTIF(AI$16:AI16, AI16) -1, ""), "")</f>
        <v/>
      </c>
      <c r="AK16" s="138" t="str">
        <f t="shared" si="14"/>
        <v/>
      </c>
      <c r="AL16" s="149" t="str">
        <f t="shared" si="15"/>
        <v/>
      </c>
      <c r="AM16" s="50" t="str">
        <f t="shared" si="16"/>
        <v/>
      </c>
      <c r="AN16" s="51"/>
      <c r="AO16" s="84" t="str">
        <f t="shared" si="17"/>
        <v/>
      </c>
      <c r="AP16" s="86" t="str">
        <f t="shared" si="18"/>
        <v/>
      </c>
      <c r="AQ16" s="86"/>
      <c r="AR16" s="83" t="str">
        <f t="shared" si="19"/>
        <v/>
      </c>
      <c r="AS16" s="86" t="str">
        <f t="shared" si="20"/>
        <v/>
      </c>
      <c r="AT16" s="86" t="str">
        <f t="shared" si="21"/>
        <v/>
      </c>
      <c r="AU16" s="84" t="str">
        <f>IF(AO16&lt;&gt;"", IF(RANK(AT16, AT$5:AT$62)+COUNTIF(AT$16:AT16, AT16) -1&lt;=(B$68-AP$63-AS$63), RANK(AT16, AT$5:AT$62)+COUNTIF(AT$16:AT16, AT16) -1, ""), "")</f>
        <v/>
      </c>
      <c r="AV16" s="93" t="str">
        <f t="shared" si="22"/>
        <v/>
      </c>
      <c r="AW16" s="103" t="str">
        <f t="shared" si="23"/>
        <v/>
      </c>
      <c r="AY16" s="144" t="str">
        <f>IF(AM16&lt;&gt; "", AM16/AM63, "")</f>
        <v/>
      </c>
      <c r="AZ16" s="62" t="str">
        <f t="shared" si="24"/>
        <v/>
      </c>
      <c r="BA16" s="70" t="str">
        <f t="shared" si="25"/>
        <v/>
      </c>
      <c r="BC16" s="97" t="str">
        <f t="shared" si="26"/>
        <v/>
      </c>
      <c r="BD16" s="62" t="str">
        <f t="shared" si="32"/>
        <v/>
      </c>
      <c r="BE16" s="62" t="str">
        <f t="shared" si="33"/>
        <v/>
      </c>
      <c r="BF16" s="145" t="str">
        <f t="shared" si="34"/>
        <v/>
      </c>
    </row>
    <row r="17" spans="1:58" ht="15" customHeight="1" x14ac:dyDescent="0.2">
      <c r="A17" s="47" t="s">
        <v>229</v>
      </c>
      <c r="B17" s="48" t="s">
        <v>287</v>
      </c>
      <c r="C17" s="49"/>
      <c r="D17" s="134"/>
      <c r="E17" s="42" t="str">
        <f t="shared" si="0"/>
        <v/>
      </c>
      <c r="F17" s="43" t="str">
        <f t="shared" si="27"/>
        <v/>
      </c>
      <c r="G17" s="43" t="str">
        <f t="shared" si="1"/>
        <v/>
      </c>
      <c r="H17" s="43" t="str">
        <f>IF(C17&lt;&gt;"", IF(RANK(G17, G$5:G$62)+COUNTIF(G$17:G17, G17) -1&lt;=(H$65-F$63), RANK(G17, G$5:G$62)+COUNTIF(G$17:G17, G17) -1, ""), "")</f>
        <v/>
      </c>
      <c r="I17" s="138" t="str">
        <f t="shared" si="2"/>
        <v/>
      </c>
      <c r="J17" s="142"/>
      <c r="K17" s="134"/>
      <c r="L17" s="42" t="str">
        <f t="shared" si="3"/>
        <v/>
      </c>
      <c r="M17" s="43" t="str">
        <f t="shared" si="28"/>
        <v/>
      </c>
      <c r="N17" s="43" t="str">
        <f t="shared" si="4"/>
        <v/>
      </c>
      <c r="O17" s="43" t="str">
        <f>IF(J17&lt;&gt;"", IF(RANK(N17, N$5:N$62)+COUNTIF(N$17:N17, N17) -1&lt;=(O$65-M$63), RANK(N17, N$5:N$62)+COUNTIF(N$17:N17, N17) -1, ""), "")</f>
        <v/>
      </c>
      <c r="P17" s="138" t="str">
        <f t="shared" si="5"/>
        <v/>
      </c>
      <c r="Q17" s="142"/>
      <c r="R17" s="134"/>
      <c r="S17" s="42" t="str">
        <f t="shared" si="6"/>
        <v/>
      </c>
      <c r="T17" s="43" t="str">
        <f t="shared" si="29"/>
        <v/>
      </c>
      <c r="U17" s="43" t="str">
        <f t="shared" si="7"/>
        <v/>
      </c>
      <c r="V17" s="43" t="str">
        <f>IF(Q17&lt;&gt;"", IF(RANK(U17, U$5:U$62)+COUNTIF(U$17:U17, U17) -1&lt;=(V$65-T$63), RANK(U17, U$5:U$62)+COUNTIF(U$17:U17, U17) -1, ""), "")</f>
        <v/>
      </c>
      <c r="W17" s="138" t="str">
        <f t="shared" si="8"/>
        <v/>
      </c>
      <c r="X17" s="142"/>
      <c r="Y17" s="134"/>
      <c r="Z17" s="42" t="str">
        <f t="shared" si="9"/>
        <v/>
      </c>
      <c r="AA17" s="43" t="str">
        <f t="shared" si="30"/>
        <v/>
      </c>
      <c r="AB17" s="43" t="str">
        <f t="shared" si="10"/>
        <v/>
      </c>
      <c r="AC17" s="43" t="str">
        <f>IF(X17&lt;&gt;"", IF(RANK(AB17, AB$5:AB$62)+COUNTIF(AB$17:AB17, AB17) -1&lt;=(AC$65-AA$63), RANK(AB17, AB$5:AB$62)+COUNTIF(AB$17:AB17, AB17) -1, ""), "")</f>
        <v/>
      </c>
      <c r="AD17" s="138" t="str">
        <f t="shared" si="11"/>
        <v/>
      </c>
      <c r="AE17" s="142"/>
      <c r="AF17" s="134"/>
      <c r="AG17" s="42" t="str">
        <f t="shared" si="12"/>
        <v/>
      </c>
      <c r="AH17" s="43" t="str">
        <f t="shared" si="31"/>
        <v/>
      </c>
      <c r="AI17" s="43" t="str">
        <f t="shared" si="13"/>
        <v/>
      </c>
      <c r="AJ17" s="43" t="str">
        <f>IF(AE17&lt;&gt;"", IF(RANK(AI17, AI$5:AI$62)+COUNTIF(AI$17:AI17, AI17) -1&lt;=(AJ$65-AH$63), RANK(AI17, AI$5:AI$62)+COUNTIF(AI$17:AI17, AI17) -1, ""), "")</f>
        <v/>
      </c>
      <c r="AK17" s="138" t="str">
        <f t="shared" si="14"/>
        <v/>
      </c>
      <c r="AL17" s="149" t="str">
        <f t="shared" si="15"/>
        <v/>
      </c>
      <c r="AM17" s="50" t="str">
        <f t="shared" si="16"/>
        <v/>
      </c>
      <c r="AN17" s="51"/>
      <c r="AO17" s="84" t="str">
        <f t="shared" si="17"/>
        <v/>
      </c>
      <c r="AP17" s="86" t="str">
        <f t="shared" si="18"/>
        <v/>
      </c>
      <c r="AQ17" s="86"/>
      <c r="AR17" s="83" t="str">
        <f t="shared" si="19"/>
        <v/>
      </c>
      <c r="AS17" s="86" t="str">
        <f t="shared" si="20"/>
        <v/>
      </c>
      <c r="AT17" s="86" t="str">
        <f t="shared" si="21"/>
        <v/>
      </c>
      <c r="AU17" s="84" t="str">
        <f>IF(AO17&lt;&gt;"", IF(RANK(AT17, AT$5:AT$62)+COUNTIF(AT$17:AT17, AT17) -1&lt;=(B$68-AP$63-AS$63), RANK(AT17, AT$5:AT$62)+COUNTIF(AT$17:AT17, AT17) -1, ""), "")</f>
        <v/>
      </c>
      <c r="AV17" s="93" t="str">
        <f t="shared" si="22"/>
        <v/>
      </c>
      <c r="AW17" s="103" t="str">
        <f t="shared" si="23"/>
        <v/>
      </c>
      <c r="AY17" s="144" t="str">
        <f>IF(AM17&lt;&gt; "", AM17/AM63, "")</f>
        <v/>
      </c>
      <c r="AZ17" s="62" t="str">
        <f t="shared" si="24"/>
        <v/>
      </c>
      <c r="BA17" s="70" t="str">
        <f t="shared" si="25"/>
        <v/>
      </c>
      <c r="BC17" s="97" t="str">
        <f t="shared" si="26"/>
        <v/>
      </c>
      <c r="BD17" s="62" t="str">
        <f t="shared" si="32"/>
        <v/>
      </c>
      <c r="BE17" s="62" t="str">
        <f t="shared" si="33"/>
        <v/>
      </c>
      <c r="BF17" s="145" t="str">
        <f t="shared" si="34"/>
        <v/>
      </c>
    </row>
    <row r="18" spans="1:58" ht="15" customHeight="1" x14ac:dyDescent="0.2">
      <c r="A18" s="160" t="s">
        <v>230</v>
      </c>
      <c r="B18" s="161" t="s">
        <v>288</v>
      </c>
      <c r="C18" s="162">
        <v>130884</v>
      </c>
      <c r="D18" s="163"/>
      <c r="E18" s="164">
        <f t="shared" si="0"/>
        <v>2.6521580547112462</v>
      </c>
      <c r="F18" s="165">
        <f t="shared" si="27"/>
        <v>2</v>
      </c>
      <c r="G18" s="165">
        <f t="shared" si="1"/>
        <v>32184</v>
      </c>
      <c r="H18" s="165">
        <f>IF(C18&lt;&gt;"", IF(RANK(G18, G$5:G$62)+COUNTIF(G$18:G18, G18) -1&lt;=(H$65-F$63), RANK(G18, G$5:G$62)+COUNTIF(G$18:G18, G18) -1, ""), "")</f>
        <v>2</v>
      </c>
      <c r="I18" s="166">
        <f t="shared" si="2"/>
        <v>3</v>
      </c>
      <c r="J18" s="167">
        <v>228643</v>
      </c>
      <c r="K18" s="163"/>
      <c r="L18" s="164">
        <f t="shared" si="3"/>
        <v>4.9766667392203381</v>
      </c>
      <c r="M18" s="165">
        <f t="shared" si="28"/>
        <v>4</v>
      </c>
      <c r="N18" s="165">
        <f t="shared" si="4"/>
        <v>44871</v>
      </c>
      <c r="O18" s="165">
        <f>IF(J18&lt;&gt;"", IF(RANK(N18, N$5:N$62)+COUNTIF(N$18:N18, N18) -1&lt;=(O$65-M$63), RANK(N18, N$5:N$62)+COUNTIF(N$18:N18, N18) -1, ""), "")</f>
        <v>1</v>
      </c>
      <c r="P18" s="166">
        <f t="shared" si="5"/>
        <v>5</v>
      </c>
      <c r="Q18" s="167">
        <v>163020</v>
      </c>
      <c r="R18" s="163"/>
      <c r="S18" s="164">
        <f t="shared" si="6"/>
        <v>3.3536999321113372</v>
      </c>
      <c r="T18" s="165">
        <f t="shared" si="29"/>
        <v>3</v>
      </c>
      <c r="U18" s="165">
        <f t="shared" si="7"/>
        <v>17193</v>
      </c>
      <c r="V18" s="165" t="str">
        <f>IF(Q18&lt;&gt;"", IF(RANK(U18, U$5:U$62)+COUNTIF(U$18:U18, U18) -1&lt;=(V$65-T$63), RANK(U18, U$5:U$62)+COUNTIF(U$18:U18, U18) -1, ""), "")</f>
        <v/>
      </c>
      <c r="W18" s="166">
        <f t="shared" si="8"/>
        <v>3</v>
      </c>
      <c r="X18" s="167">
        <v>295298</v>
      </c>
      <c r="Y18" s="163"/>
      <c r="Z18" s="164">
        <f t="shared" si="9"/>
        <v>7.3848500762747893</v>
      </c>
      <c r="AA18" s="165">
        <f t="shared" si="30"/>
        <v>7</v>
      </c>
      <c r="AB18" s="165">
        <f t="shared" si="10"/>
        <v>15389</v>
      </c>
      <c r="AC18" s="165" t="str">
        <f>IF(X18&lt;&gt;"", IF(RANK(AB18, AB$5:AB$62)+COUNTIF(AB$18:AB18, AB18) -1&lt;=(AC$65-AA$63), RANK(AB18, AB$5:AB$62)+COUNTIF(AB$18:AB18, AB18) -1, ""), "")</f>
        <v/>
      </c>
      <c r="AD18" s="166">
        <f t="shared" si="11"/>
        <v>7</v>
      </c>
      <c r="AE18" s="167">
        <v>300183</v>
      </c>
      <c r="AF18" s="163"/>
      <c r="AG18" s="164">
        <f t="shared" si="12"/>
        <v>7.7434607645875255</v>
      </c>
      <c r="AH18" s="165">
        <f t="shared" si="31"/>
        <v>7</v>
      </c>
      <c r="AI18" s="165">
        <f t="shared" si="13"/>
        <v>28821</v>
      </c>
      <c r="AJ18" s="165">
        <f>IF(AE18&lt;&gt;"", IF(RANK(AI18, AI$5:AI$62)+COUNTIF(AI$18:AI18, AI18) -1&lt;=(AJ$65-AH$63), RANK(AI18, AI$5:AI$62)+COUNTIF(AI$18:AI18, AI18) -1, ""), "")</f>
        <v>2</v>
      </c>
      <c r="AK18" s="166">
        <f t="shared" si="14"/>
        <v>8</v>
      </c>
      <c r="AL18" s="168">
        <f t="shared" si="15"/>
        <v>26</v>
      </c>
      <c r="AM18" s="169">
        <f t="shared" si="16"/>
        <v>1118028</v>
      </c>
      <c r="AN18" s="170"/>
      <c r="AO18" s="171">
        <f t="shared" si="17"/>
        <v>1118028</v>
      </c>
      <c r="AP18" s="172" t="str">
        <f t="shared" si="18"/>
        <v/>
      </c>
      <c r="AQ18" s="172"/>
      <c r="AR18" s="173">
        <f t="shared" si="19"/>
        <v>47.227981244455712</v>
      </c>
      <c r="AS18" s="172">
        <f t="shared" si="20"/>
        <v>47</v>
      </c>
      <c r="AT18" s="172">
        <f t="shared" si="21"/>
        <v>5397</v>
      </c>
      <c r="AU18" s="171" t="str">
        <f>IF(AO18&lt;&gt;"", IF(RANK(AT18, AT$5:AT$62)+COUNTIF(AT$18:AT18, AT18) -1&lt;=(B$68-AP$63-AS$63), RANK(AT18, AT$5:AT$62)+COUNTIF(AT$18:AT18, AT18) -1, ""), "")</f>
        <v/>
      </c>
      <c r="AV18" s="171">
        <f t="shared" si="22"/>
        <v>47</v>
      </c>
      <c r="AW18" s="174">
        <f t="shared" si="23"/>
        <v>21</v>
      </c>
      <c r="AY18" s="175">
        <f>IF(AM18&lt;&gt; "", AM18/AM63, "")</f>
        <v>0.62384663800838325</v>
      </c>
      <c r="AZ18" s="176">
        <f t="shared" si="24"/>
        <v>0.65277777777777779</v>
      </c>
      <c r="BA18" s="177">
        <f t="shared" si="25"/>
        <v>2.8931139769394987E-2</v>
      </c>
      <c r="BC18" s="178">
        <f t="shared" si="26"/>
        <v>1118028</v>
      </c>
      <c r="BD18" s="176">
        <f t="shared" si="32"/>
        <v>0.64696351402336416</v>
      </c>
      <c r="BE18" s="176">
        <f t="shared" si="33"/>
        <v>0.65277777777777779</v>
      </c>
      <c r="BF18" s="179">
        <f t="shared" si="34"/>
        <v>5.8142637544136289E-3</v>
      </c>
    </row>
    <row r="19" spans="1:58" ht="15" customHeight="1" x14ac:dyDescent="0.2">
      <c r="A19" s="47" t="s">
        <v>231</v>
      </c>
      <c r="B19" s="48" t="s">
        <v>289</v>
      </c>
      <c r="C19" s="141">
        <v>177</v>
      </c>
      <c r="D19" s="134"/>
      <c r="E19" s="42">
        <f t="shared" si="0"/>
        <v>3.5866261398176291E-3</v>
      </c>
      <c r="F19" s="43">
        <f t="shared" si="27"/>
        <v>0</v>
      </c>
      <c r="G19" s="43">
        <f t="shared" si="1"/>
        <v>177</v>
      </c>
      <c r="H19" s="43" t="str">
        <f>IF(C19&lt;&gt;"", IF(RANK(G19, G$5:G$62)+COUNTIF(G$19:G19, G19) -1&lt;=(H$65-F$63), RANK(G19, G$5:G$62)+COUNTIF(G$19:G19, G19) -1, ""), "")</f>
        <v/>
      </c>
      <c r="I19" s="138" t="str">
        <f t="shared" si="2"/>
        <v/>
      </c>
      <c r="J19" s="143">
        <v>428</v>
      </c>
      <c r="K19" s="134"/>
      <c r="L19" s="42">
        <f t="shared" si="3"/>
        <v>9.3158914306858496E-3</v>
      </c>
      <c r="M19" s="43">
        <f t="shared" si="28"/>
        <v>0</v>
      </c>
      <c r="N19" s="43">
        <f t="shared" si="4"/>
        <v>428</v>
      </c>
      <c r="O19" s="43" t="str">
        <f>IF(J19&lt;&gt;"", IF(RANK(N19, N$5:N$62)+COUNTIF(N$19:N19, N19) -1&lt;=(O$65-M$63), RANK(N19, N$5:N$62)+COUNTIF(N$19:N19, N19) -1, ""), "")</f>
        <v/>
      </c>
      <c r="P19" s="138" t="str">
        <f t="shared" si="5"/>
        <v/>
      </c>
      <c r="Q19" s="143">
        <v>257</v>
      </c>
      <c r="R19" s="134"/>
      <c r="S19" s="42">
        <f t="shared" si="6"/>
        <v>5.2870867534818653E-3</v>
      </c>
      <c r="T19" s="43">
        <f t="shared" si="29"/>
        <v>0</v>
      </c>
      <c r="U19" s="43">
        <f t="shared" si="7"/>
        <v>257</v>
      </c>
      <c r="V19" s="43" t="str">
        <f>IF(Q19&lt;&gt;"", IF(RANK(U19, U$5:U$62)+COUNTIF(U$19:U19, U19) -1&lt;=(V$65-T$63), RANK(U19, U$5:U$62)+COUNTIF(U$19:U19, U19) -1, ""), "")</f>
        <v/>
      </c>
      <c r="W19" s="138" t="str">
        <f t="shared" si="8"/>
        <v/>
      </c>
      <c r="X19" s="143">
        <v>448</v>
      </c>
      <c r="Y19" s="134"/>
      <c r="Z19" s="42">
        <f t="shared" si="9"/>
        <v>1.1203641183384599E-2</v>
      </c>
      <c r="AA19" s="43">
        <f t="shared" si="30"/>
        <v>0</v>
      </c>
      <c r="AB19" s="43">
        <f t="shared" si="10"/>
        <v>448</v>
      </c>
      <c r="AC19" s="43" t="str">
        <f>IF(X19&lt;&gt;"", IF(RANK(AB19, AB$5:AB$62)+COUNTIF(AB$19:AB19, AB19) -1&lt;=(AC$65-AA$63), RANK(AB19, AB$5:AB$62)+COUNTIF(AB$19:AB19, AB19) -1, ""), "")</f>
        <v/>
      </c>
      <c r="AD19" s="138" t="str">
        <f t="shared" si="11"/>
        <v/>
      </c>
      <c r="AE19" s="143">
        <v>596</v>
      </c>
      <c r="AF19" s="134"/>
      <c r="AG19" s="42">
        <f t="shared" si="12"/>
        <v>1.537429706443791E-2</v>
      </c>
      <c r="AH19" s="43">
        <f t="shared" si="31"/>
        <v>0</v>
      </c>
      <c r="AI19" s="43">
        <f t="shared" si="13"/>
        <v>596</v>
      </c>
      <c r="AJ19" s="43" t="str">
        <f>IF(AE19&lt;&gt;"", IF(RANK(AI19, AI$5:AI$62)+COUNTIF(AI$19:AI19, AI19) -1&lt;=(AJ$65-AH$63), RANK(AI19, AI$5:AI$62)+COUNTIF(AI$19:AI19, AI19) -1, ""), "")</f>
        <v/>
      </c>
      <c r="AK19" s="138" t="str">
        <f t="shared" si="14"/>
        <v/>
      </c>
      <c r="AL19" s="149" t="str">
        <f t="shared" si="15"/>
        <v/>
      </c>
      <c r="AM19" s="50">
        <f t="shared" si="16"/>
        <v>1906</v>
      </c>
      <c r="AN19" s="51"/>
      <c r="AO19" s="84" t="str">
        <f t="shared" si="17"/>
        <v/>
      </c>
      <c r="AP19" s="86" t="str">
        <f t="shared" si="18"/>
        <v/>
      </c>
      <c r="AQ19" s="86"/>
      <c r="AR19" s="83" t="str">
        <f t="shared" si="19"/>
        <v/>
      </c>
      <c r="AS19" s="86" t="str">
        <f t="shared" si="20"/>
        <v/>
      </c>
      <c r="AT19" s="86" t="str">
        <f t="shared" si="21"/>
        <v/>
      </c>
      <c r="AU19" s="84" t="str">
        <f>IF(AO19&lt;&gt;"", IF(RANK(AT19, AT$5:AT$62)+COUNTIF(AT$19:AT19, AT19) -1&lt;=(B$68-AP$63-AS$63), RANK(AT19, AT$5:AT$62)+COUNTIF(AT$19:AT19, AT19) -1, ""), "")</f>
        <v/>
      </c>
      <c r="AV19" s="93" t="str">
        <f t="shared" si="22"/>
        <v/>
      </c>
      <c r="AW19" s="103" t="str">
        <f t="shared" si="23"/>
        <v/>
      </c>
      <c r="AY19" s="144">
        <f>IF(AM19&lt;&gt; "", AM19/AM63, "")</f>
        <v>1.063525861645664E-3</v>
      </c>
      <c r="AZ19" s="62" t="str">
        <f t="shared" si="24"/>
        <v/>
      </c>
      <c r="BA19" s="70">
        <f t="shared" si="25"/>
        <v>-1.06352586164566E-3</v>
      </c>
      <c r="BC19" s="97" t="str">
        <f t="shared" si="26"/>
        <v/>
      </c>
      <c r="BD19" s="62" t="str">
        <f t="shared" si="32"/>
        <v/>
      </c>
      <c r="BE19" s="62" t="str">
        <f t="shared" si="33"/>
        <v/>
      </c>
      <c r="BF19" s="145" t="str">
        <f t="shared" si="34"/>
        <v/>
      </c>
    </row>
    <row r="20" spans="1:58" ht="15" customHeight="1" x14ac:dyDescent="0.2">
      <c r="A20" s="47" t="s">
        <v>232</v>
      </c>
      <c r="B20" s="48" t="s">
        <v>290</v>
      </c>
      <c r="C20" s="49"/>
      <c r="D20" s="134"/>
      <c r="E20" s="42" t="str">
        <f t="shared" si="0"/>
        <v/>
      </c>
      <c r="F20" s="43" t="str">
        <f t="shared" si="27"/>
        <v/>
      </c>
      <c r="G20" s="43" t="str">
        <f t="shared" si="1"/>
        <v/>
      </c>
      <c r="H20" s="43" t="str">
        <f>IF(C20&lt;&gt;"", IF(RANK(G20, G$5:G$62)+COUNTIF(G$20:G20, G20) -1&lt;=(H$65-F$63), RANK(G20, G$5:G$62)+COUNTIF(G$20:G20, G20) -1, ""), "")</f>
        <v/>
      </c>
      <c r="I20" s="138" t="str">
        <f t="shared" si="2"/>
        <v/>
      </c>
      <c r="J20" s="142"/>
      <c r="K20" s="134"/>
      <c r="L20" s="42" t="str">
        <f t="shared" si="3"/>
        <v/>
      </c>
      <c r="M20" s="43" t="str">
        <f t="shared" si="28"/>
        <v/>
      </c>
      <c r="N20" s="43" t="str">
        <f t="shared" si="4"/>
        <v/>
      </c>
      <c r="O20" s="43" t="str">
        <f>IF(J20&lt;&gt;"", IF(RANK(N20, N$5:N$62)+COUNTIF(N$20:N20, N20) -1&lt;=(O$65-M$63), RANK(N20, N$5:N$62)+COUNTIF(N$20:N20, N20) -1, ""), "")</f>
        <v/>
      </c>
      <c r="P20" s="138" t="str">
        <f t="shared" si="5"/>
        <v/>
      </c>
      <c r="Q20" s="142"/>
      <c r="R20" s="134"/>
      <c r="S20" s="42" t="str">
        <f t="shared" si="6"/>
        <v/>
      </c>
      <c r="T20" s="43" t="str">
        <f t="shared" si="29"/>
        <v/>
      </c>
      <c r="U20" s="43" t="str">
        <f t="shared" si="7"/>
        <v/>
      </c>
      <c r="V20" s="43" t="str">
        <f>IF(Q20&lt;&gt;"", IF(RANK(U20, U$5:U$62)+COUNTIF(U$20:U20, U20) -1&lt;=(V$65-T$63), RANK(U20, U$5:U$62)+COUNTIF(U$20:U20, U20) -1, ""), "")</f>
        <v/>
      </c>
      <c r="W20" s="138" t="str">
        <f t="shared" si="8"/>
        <v/>
      </c>
      <c r="X20" s="142"/>
      <c r="Y20" s="134"/>
      <c r="Z20" s="42" t="str">
        <f t="shared" si="9"/>
        <v/>
      </c>
      <c r="AA20" s="43" t="str">
        <f t="shared" si="30"/>
        <v/>
      </c>
      <c r="AB20" s="43" t="str">
        <f t="shared" si="10"/>
        <v/>
      </c>
      <c r="AC20" s="43" t="str">
        <f>IF(X20&lt;&gt;"", IF(RANK(AB20, AB$5:AB$62)+COUNTIF(AB$20:AB20, AB20) -1&lt;=(AC$65-AA$63), RANK(AB20, AB$5:AB$62)+COUNTIF(AB$20:AB20, AB20) -1, ""), "")</f>
        <v/>
      </c>
      <c r="AD20" s="138" t="str">
        <f t="shared" si="11"/>
        <v/>
      </c>
      <c r="AE20" s="142"/>
      <c r="AF20" s="134"/>
      <c r="AG20" s="42" t="str">
        <f t="shared" si="12"/>
        <v/>
      </c>
      <c r="AH20" s="43" t="str">
        <f t="shared" si="31"/>
        <v/>
      </c>
      <c r="AI20" s="43" t="str">
        <f t="shared" si="13"/>
        <v/>
      </c>
      <c r="AJ20" s="43" t="str">
        <f>IF(AE20&lt;&gt;"", IF(RANK(AI20, AI$5:AI$62)+COUNTIF(AI$20:AI20, AI20) -1&lt;=(AJ$65-AH$63), RANK(AI20, AI$5:AI$62)+COUNTIF(AI$20:AI20, AI20) -1, ""), "")</f>
        <v/>
      </c>
      <c r="AK20" s="138" t="str">
        <f t="shared" si="14"/>
        <v/>
      </c>
      <c r="AL20" s="149" t="str">
        <f t="shared" si="15"/>
        <v/>
      </c>
      <c r="AM20" s="50" t="str">
        <f t="shared" si="16"/>
        <v/>
      </c>
      <c r="AN20" s="51"/>
      <c r="AO20" s="84" t="str">
        <f t="shared" si="17"/>
        <v/>
      </c>
      <c r="AP20" s="86" t="str">
        <f t="shared" si="18"/>
        <v/>
      </c>
      <c r="AQ20" s="86"/>
      <c r="AR20" s="83" t="str">
        <f t="shared" si="19"/>
        <v/>
      </c>
      <c r="AS20" s="86" t="str">
        <f t="shared" si="20"/>
        <v/>
      </c>
      <c r="AT20" s="86" t="str">
        <f t="shared" si="21"/>
        <v/>
      </c>
      <c r="AU20" s="84" t="str">
        <f>IF(AO20&lt;&gt;"", IF(RANK(AT20, AT$5:AT$62)+COUNTIF(AT$20:AT20, AT20) -1&lt;=(B$68-AP$63-AS$63), RANK(AT20, AT$5:AT$62)+COUNTIF(AT$20:AT20, AT20) -1, ""), "")</f>
        <v/>
      </c>
      <c r="AV20" s="93" t="str">
        <f t="shared" si="22"/>
        <v/>
      </c>
      <c r="AW20" s="103" t="str">
        <f t="shared" si="23"/>
        <v/>
      </c>
      <c r="AY20" s="144" t="str">
        <f>IF(AM20&lt;&gt; "", AM20/AM63, "")</f>
        <v/>
      </c>
      <c r="AZ20" s="62" t="str">
        <f t="shared" si="24"/>
        <v/>
      </c>
      <c r="BA20" s="70" t="str">
        <f t="shared" si="25"/>
        <v/>
      </c>
      <c r="BC20" s="97" t="str">
        <f t="shared" si="26"/>
        <v/>
      </c>
      <c r="BD20" s="62" t="str">
        <f t="shared" si="32"/>
        <v/>
      </c>
      <c r="BE20" s="62" t="str">
        <f t="shared" si="33"/>
        <v/>
      </c>
      <c r="BF20" s="145" t="str">
        <f t="shared" si="34"/>
        <v/>
      </c>
    </row>
    <row r="21" spans="1:58" ht="15" customHeight="1" x14ac:dyDescent="0.2">
      <c r="A21" s="160" t="s">
        <v>233</v>
      </c>
      <c r="B21" s="161" t="s">
        <v>291</v>
      </c>
      <c r="C21" s="162">
        <v>915</v>
      </c>
      <c r="D21" s="163"/>
      <c r="E21" s="164">
        <f t="shared" si="0"/>
        <v>1.8541033434650456E-2</v>
      </c>
      <c r="F21" s="165">
        <f t="shared" si="27"/>
        <v>0</v>
      </c>
      <c r="G21" s="165">
        <f t="shared" si="1"/>
        <v>915</v>
      </c>
      <c r="H21" s="165" t="str">
        <f>IF(C21&lt;&gt;"", IF(RANK(G21, G$5:G$62)+COUNTIF(G$21:G21, G21) -1&lt;=(H$65-F$63), RANK(G21, G$5:G$62)+COUNTIF(G$21:G21, G21) -1, ""), "")</f>
        <v/>
      </c>
      <c r="I21" s="166" t="str">
        <f t="shared" si="2"/>
        <v/>
      </c>
      <c r="J21" s="167">
        <v>3770</v>
      </c>
      <c r="K21" s="163"/>
      <c r="L21" s="164">
        <f t="shared" si="3"/>
        <v>8.2058202555340312E-2</v>
      </c>
      <c r="M21" s="165">
        <f t="shared" si="28"/>
        <v>0</v>
      </c>
      <c r="N21" s="165">
        <f t="shared" si="4"/>
        <v>3770</v>
      </c>
      <c r="O21" s="165" t="str">
        <f>IF(J21&lt;&gt;"", IF(RANK(N21, N$5:N$62)+COUNTIF(N$21:N21, N21) -1&lt;=(O$65-M$63), RANK(N21, N$5:N$62)+COUNTIF(N$21:N21, N21) -1, ""), "")</f>
        <v/>
      </c>
      <c r="P21" s="166" t="str">
        <f t="shared" si="5"/>
        <v/>
      </c>
      <c r="Q21" s="167">
        <v>1188</v>
      </c>
      <c r="R21" s="163"/>
      <c r="S21" s="164">
        <f t="shared" si="6"/>
        <v>2.4439918533604887E-2</v>
      </c>
      <c r="T21" s="165">
        <f t="shared" si="29"/>
        <v>0</v>
      </c>
      <c r="U21" s="165">
        <f t="shared" si="7"/>
        <v>1188</v>
      </c>
      <c r="V21" s="165" t="str">
        <f>IF(Q21&lt;&gt;"", IF(RANK(U21, U$5:U$62)+COUNTIF(U$21:U21, U21) -1&lt;=(V$65-T$63), RANK(U21, U$5:U$62)+COUNTIF(U$21:U21, U21) -1, ""), "")</f>
        <v/>
      </c>
      <c r="W21" s="166" t="str">
        <f t="shared" si="8"/>
        <v/>
      </c>
      <c r="X21" s="167">
        <v>9819</v>
      </c>
      <c r="Y21" s="163"/>
      <c r="Z21" s="164">
        <f t="shared" si="9"/>
        <v>0.2455548053117263</v>
      </c>
      <c r="AA21" s="165">
        <f t="shared" si="30"/>
        <v>0</v>
      </c>
      <c r="AB21" s="165">
        <f t="shared" si="10"/>
        <v>9819</v>
      </c>
      <c r="AC21" s="165" t="str">
        <f>IF(X21&lt;&gt;"", IF(RANK(AB21, AB$5:AB$62)+COUNTIF(AB$21:AB21, AB21) -1&lt;=(AC$65-AA$63), RANK(AB21, AB$5:AB$62)+COUNTIF(AB$21:AB21, AB21) -1, ""), "")</f>
        <v/>
      </c>
      <c r="AD21" s="166" t="str">
        <f t="shared" si="11"/>
        <v/>
      </c>
      <c r="AE21" s="167">
        <v>12423</v>
      </c>
      <c r="AF21" s="163"/>
      <c r="AG21" s="164">
        <f t="shared" si="12"/>
        <v>0.32046122891193313</v>
      </c>
      <c r="AH21" s="165">
        <f t="shared" si="31"/>
        <v>0</v>
      </c>
      <c r="AI21" s="165">
        <f t="shared" si="13"/>
        <v>12423</v>
      </c>
      <c r="AJ21" s="165" t="str">
        <f>IF(AE21&lt;&gt;"", IF(RANK(AI21, AI$5:AI$62)+COUNTIF(AI$21:AI21, AI21) -1&lt;=(AJ$65-AH$63), RANK(AI21, AI$5:AI$62)+COUNTIF(AI$21:AI21, AI21) -1, ""), "")</f>
        <v/>
      </c>
      <c r="AK21" s="166" t="str">
        <f t="shared" si="14"/>
        <v/>
      </c>
      <c r="AL21" s="168" t="str">
        <f t="shared" si="15"/>
        <v/>
      </c>
      <c r="AM21" s="169">
        <f t="shared" si="16"/>
        <v>28115</v>
      </c>
      <c r="AN21" s="170"/>
      <c r="AO21" s="171">
        <f t="shared" si="17"/>
        <v>28115</v>
      </c>
      <c r="AP21" s="172" t="str">
        <f t="shared" si="18"/>
        <v/>
      </c>
      <c r="AQ21" s="172"/>
      <c r="AR21" s="173">
        <f t="shared" si="19"/>
        <v>1.1876399273433871</v>
      </c>
      <c r="AS21" s="172">
        <f t="shared" si="20"/>
        <v>1</v>
      </c>
      <c r="AT21" s="172">
        <f t="shared" si="21"/>
        <v>4442</v>
      </c>
      <c r="AU21" s="171" t="str">
        <f>IF(AO21&lt;&gt;"", IF(RANK(AT21, AT$5:AT$62)+COUNTIF(AT$21:AT21, AT21) -1&lt;=(B$68-AP$63-AS$63), RANK(AT21, AT$5:AT$62)+COUNTIF(AT$21:AT21, AT21) -1, ""), "")</f>
        <v/>
      </c>
      <c r="AV21" s="171">
        <f t="shared" si="22"/>
        <v>1</v>
      </c>
      <c r="AW21" s="174">
        <f t="shared" si="23"/>
        <v>1</v>
      </c>
      <c r="AY21" s="175">
        <f>IF(AM21&lt;&gt; "", AM21/AM63, "")</f>
        <v>1.5687843441850913E-2</v>
      </c>
      <c r="AZ21" s="176">
        <f t="shared" si="24"/>
        <v>1.3888888888888888E-2</v>
      </c>
      <c r="BA21" s="177">
        <f t="shared" si="25"/>
        <v>-1.7989545529619993E-3</v>
      </c>
      <c r="BC21" s="178">
        <f t="shared" si="26"/>
        <v>28115</v>
      </c>
      <c r="BD21" s="176">
        <f t="shared" si="32"/>
        <v>1.6269162486777507E-2</v>
      </c>
      <c r="BE21" s="176">
        <f t="shared" si="33"/>
        <v>1.3888888888888888E-2</v>
      </c>
      <c r="BF21" s="179">
        <f t="shared" si="34"/>
        <v>-2.3802735978886193E-3</v>
      </c>
    </row>
    <row r="22" spans="1:58" ht="15" customHeight="1" x14ac:dyDescent="0.2">
      <c r="A22" s="47" t="s">
        <v>234</v>
      </c>
      <c r="B22" s="48" t="s">
        <v>292</v>
      </c>
      <c r="C22" s="141">
        <v>987</v>
      </c>
      <c r="D22" s="134"/>
      <c r="E22" s="42">
        <f t="shared" si="0"/>
        <v>0.02</v>
      </c>
      <c r="F22" s="43">
        <f t="shared" si="27"/>
        <v>0</v>
      </c>
      <c r="G22" s="43">
        <f t="shared" si="1"/>
        <v>987</v>
      </c>
      <c r="H22" s="43" t="str">
        <f>IF(C22&lt;&gt;"", IF(RANK(G22, G$5:G$62)+COUNTIF(G$22:G22, G22) -1&lt;=(H$65-F$63), RANK(G22, G$5:G$62)+COUNTIF(G$22:G22, G22) -1, ""), "")</f>
        <v/>
      </c>
      <c r="I22" s="138" t="str">
        <f t="shared" si="2"/>
        <v/>
      </c>
      <c r="J22" s="143">
        <v>207</v>
      </c>
      <c r="K22" s="134"/>
      <c r="L22" s="42">
        <f t="shared" si="3"/>
        <v>4.5055830050279699E-3</v>
      </c>
      <c r="M22" s="43">
        <f t="shared" si="28"/>
        <v>0</v>
      </c>
      <c r="N22" s="43">
        <f t="shared" si="4"/>
        <v>207</v>
      </c>
      <c r="O22" s="43" t="str">
        <f>IF(J22&lt;&gt;"", IF(RANK(N22, N$5:N$62)+COUNTIF(N$22:N22, N22) -1&lt;=(O$65-M$63), RANK(N22, N$5:N$62)+COUNTIF(N$22:N22, N22) -1, ""), "")</f>
        <v/>
      </c>
      <c r="P22" s="138" t="str">
        <f t="shared" si="5"/>
        <v/>
      </c>
      <c r="Q22" s="143">
        <v>41</v>
      </c>
      <c r="R22" s="134"/>
      <c r="S22" s="42">
        <f t="shared" si="6"/>
        <v>8.4346520191734043E-4</v>
      </c>
      <c r="T22" s="43">
        <f t="shared" si="29"/>
        <v>0</v>
      </c>
      <c r="U22" s="43">
        <f t="shared" si="7"/>
        <v>41</v>
      </c>
      <c r="V22" s="43" t="str">
        <f>IF(Q22&lt;&gt;"", IF(RANK(U22, U$5:U$62)+COUNTIF(U$22:U22, U22) -1&lt;=(V$65-T$63), RANK(U22, U$5:U$62)+COUNTIF(U$22:U22, U22) -1, ""), "")</f>
        <v/>
      </c>
      <c r="W22" s="138" t="str">
        <f t="shared" si="8"/>
        <v/>
      </c>
      <c r="X22" s="143">
        <v>129</v>
      </c>
      <c r="Y22" s="134"/>
      <c r="Z22" s="42">
        <f t="shared" si="9"/>
        <v>3.2260484657513694E-3</v>
      </c>
      <c r="AA22" s="43">
        <f t="shared" si="30"/>
        <v>0</v>
      </c>
      <c r="AB22" s="43">
        <f t="shared" si="10"/>
        <v>129</v>
      </c>
      <c r="AC22" s="43" t="str">
        <f>IF(X22&lt;&gt;"", IF(RANK(AB22, AB$5:AB$62)+COUNTIF(AB$22:AB22, AB22) -1&lt;=(AC$65-AA$63), RANK(AB22, AB$5:AB$62)+COUNTIF(AB$22:AB22, AB22) -1, ""), "")</f>
        <v/>
      </c>
      <c r="AD22" s="138" t="str">
        <f t="shared" si="11"/>
        <v/>
      </c>
      <c r="AE22" s="143">
        <v>94</v>
      </c>
      <c r="AF22" s="134"/>
      <c r="AG22" s="42">
        <f t="shared" si="12"/>
        <v>2.4248052417066503E-3</v>
      </c>
      <c r="AH22" s="43">
        <f t="shared" si="31"/>
        <v>0</v>
      </c>
      <c r="AI22" s="43">
        <f t="shared" si="13"/>
        <v>94</v>
      </c>
      <c r="AJ22" s="43" t="str">
        <f>IF(AE22&lt;&gt;"", IF(RANK(AI22, AI$5:AI$62)+COUNTIF(AI$22:AI22, AI22) -1&lt;=(AJ$65-AH$63), RANK(AI22, AI$5:AI$62)+COUNTIF(AI$22:AI22, AI22) -1, ""), "")</f>
        <v/>
      </c>
      <c r="AK22" s="138" t="str">
        <f t="shared" si="14"/>
        <v/>
      </c>
      <c r="AL22" s="149" t="str">
        <f t="shared" si="15"/>
        <v/>
      </c>
      <c r="AM22" s="50">
        <f t="shared" si="16"/>
        <v>1458</v>
      </c>
      <c r="AN22" s="51"/>
      <c r="AO22" s="84" t="str">
        <f t="shared" si="17"/>
        <v/>
      </c>
      <c r="AP22" s="86" t="str">
        <f t="shared" si="18"/>
        <v/>
      </c>
      <c r="AQ22" s="86"/>
      <c r="AR22" s="83" t="str">
        <f t="shared" si="19"/>
        <v/>
      </c>
      <c r="AS22" s="86" t="str">
        <f t="shared" si="20"/>
        <v/>
      </c>
      <c r="AT22" s="86" t="str">
        <f t="shared" si="21"/>
        <v/>
      </c>
      <c r="AU22" s="84" t="str">
        <f>IF(AO22&lt;&gt;"", IF(RANK(AT22, AT$5:AT$62)+COUNTIF(AT$22:AT22, AT22) -1&lt;=(B$68-AP$63-AS$63), RANK(AT22, AT$5:AT$62)+COUNTIF(AT$22:AT22, AT22) -1, ""), "")</f>
        <v/>
      </c>
      <c r="AV22" s="93" t="str">
        <f t="shared" si="22"/>
        <v/>
      </c>
      <c r="AW22" s="103" t="str">
        <f t="shared" si="23"/>
        <v/>
      </c>
      <c r="AY22" s="144">
        <f>IF(AM22&lt;&gt; "", AM22/AM63, "")</f>
        <v>8.1354706520429072E-4</v>
      </c>
      <c r="AZ22" s="62" t="str">
        <f t="shared" si="24"/>
        <v/>
      </c>
      <c r="BA22" s="70">
        <f t="shared" si="25"/>
        <v>-8.1354706520429104E-4</v>
      </c>
      <c r="BC22" s="97" t="str">
        <f t="shared" si="26"/>
        <v/>
      </c>
      <c r="BD22" s="62" t="str">
        <f t="shared" si="32"/>
        <v/>
      </c>
      <c r="BE22" s="62" t="str">
        <f t="shared" si="33"/>
        <v/>
      </c>
      <c r="BF22" s="145" t="str">
        <f t="shared" si="34"/>
        <v/>
      </c>
    </row>
    <row r="23" spans="1:58" ht="15" customHeight="1" x14ac:dyDescent="0.2">
      <c r="A23" s="47" t="s">
        <v>235</v>
      </c>
      <c r="B23" s="48" t="s">
        <v>293</v>
      </c>
      <c r="C23" s="49"/>
      <c r="D23" s="134"/>
      <c r="E23" s="42" t="str">
        <f t="shared" si="0"/>
        <v/>
      </c>
      <c r="F23" s="43" t="str">
        <f t="shared" si="27"/>
        <v/>
      </c>
      <c r="G23" s="43" t="str">
        <f t="shared" si="1"/>
        <v/>
      </c>
      <c r="H23" s="43" t="str">
        <f>IF(C23&lt;&gt;"", IF(RANK(G23, G$5:G$62)+COUNTIF(G$23:G23, G23) -1&lt;=(H$65-F$63), RANK(G23, G$5:G$62)+COUNTIF(G$23:G23, G23) -1, ""), "")</f>
        <v/>
      </c>
      <c r="I23" s="138" t="str">
        <f t="shared" si="2"/>
        <v/>
      </c>
      <c r="J23" s="142"/>
      <c r="K23" s="134"/>
      <c r="L23" s="42" t="str">
        <f t="shared" si="3"/>
        <v/>
      </c>
      <c r="M23" s="43" t="str">
        <f t="shared" si="28"/>
        <v/>
      </c>
      <c r="N23" s="43" t="str">
        <f t="shared" si="4"/>
        <v/>
      </c>
      <c r="O23" s="43" t="str">
        <f>IF(J23&lt;&gt;"", IF(RANK(N23, N$5:N$62)+COUNTIF(N$23:N23, N23) -1&lt;=(O$65-M$63), RANK(N23, N$5:N$62)+COUNTIF(N$23:N23, N23) -1, ""), "")</f>
        <v/>
      </c>
      <c r="P23" s="138" t="str">
        <f t="shared" si="5"/>
        <v/>
      </c>
      <c r="Q23" s="142"/>
      <c r="R23" s="134"/>
      <c r="S23" s="42" t="str">
        <f t="shared" si="6"/>
        <v/>
      </c>
      <c r="T23" s="43" t="str">
        <f t="shared" si="29"/>
        <v/>
      </c>
      <c r="U23" s="43" t="str">
        <f t="shared" si="7"/>
        <v/>
      </c>
      <c r="V23" s="43" t="str">
        <f>IF(Q23&lt;&gt;"", IF(RANK(U23, U$5:U$62)+COUNTIF(U$23:U23, U23) -1&lt;=(V$65-T$63), RANK(U23, U$5:U$62)+COUNTIF(U$23:U23, U23) -1, ""), "")</f>
        <v/>
      </c>
      <c r="W23" s="138" t="str">
        <f t="shared" si="8"/>
        <v/>
      </c>
      <c r="X23" s="142"/>
      <c r="Y23" s="134"/>
      <c r="Z23" s="42" t="str">
        <f t="shared" si="9"/>
        <v/>
      </c>
      <c r="AA23" s="43" t="str">
        <f t="shared" si="30"/>
        <v/>
      </c>
      <c r="AB23" s="43" t="str">
        <f t="shared" si="10"/>
        <v/>
      </c>
      <c r="AC23" s="43" t="str">
        <f>IF(X23&lt;&gt;"", IF(RANK(AB23, AB$5:AB$62)+COUNTIF(AB$23:AB23, AB23) -1&lt;=(AC$65-AA$63), RANK(AB23, AB$5:AB$62)+COUNTIF(AB$23:AB23, AB23) -1, ""), "")</f>
        <v/>
      </c>
      <c r="AD23" s="138" t="str">
        <f t="shared" si="11"/>
        <v/>
      </c>
      <c r="AE23" s="142"/>
      <c r="AF23" s="134"/>
      <c r="AG23" s="42" t="str">
        <f t="shared" si="12"/>
        <v/>
      </c>
      <c r="AH23" s="43" t="str">
        <f t="shared" si="31"/>
        <v/>
      </c>
      <c r="AI23" s="43" t="str">
        <f t="shared" si="13"/>
        <v/>
      </c>
      <c r="AJ23" s="43" t="str">
        <f>IF(AE23&lt;&gt;"", IF(RANK(AI23, AI$5:AI$62)+COUNTIF(AI$23:AI23, AI23) -1&lt;=(AJ$65-AH$63), RANK(AI23, AI$5:AI$62)+COUNTIF(AI$23:AI23, AI23) -1, ""), "")</f>
        <v/>
      </c>
      <c r="AK23" s="138" t="str">
        <f t="shared" si="14"/>
        <v/>
      </c>
      <c r="AL23" s="149" t="str">
        <f t="shared" si="15"/>
        <v/>
      </c>
      <c r="AM23" s="50" t="str">
        <f t="shared" si="16"/>
        <v/>
      </c>
      <c r="AN23" s="51"/>
      <c r="AO23" s="84" t="str">
        <f t="shared" si="17"/>
        <v/>
      </c>
      <c r="AP23" s="86" t="str">
        <f t="shared" si="18"/>
        <v/>
      </c>
      <c r="AQ23" s="86"/>
      <c r="AR23" s="83" t="str">
        <f t="shared" si="19"/>
        <v/>
      </c>
      <c r="AS23" s="86" t="str">
        <f t="shared" si="20"/>
        <v/>
      </c>
      <c r="AT23" s="86" t="str">
        <f t="shared" si="21"/>
        <v/>
      </c>
      <c r="AU23" s="84" t="str">
        <f>IF(AO23&lt;&gt;"", IF(RANK(AT23, AT$5:AT$62)+COUNTIF(AT$23:AT23, AT23) -1&lt;=(B$68-AP$63-AS$63), RANK(AT23, AT$5:AT$62)+COUNTIF(AT$23:AT23, AT23) -1, ""), "")</f>
        <v/>
      </c>
      <c r="AV23" s="93" t="str">
        <f t="shared" si="22"/>
        <v/>
      </c>
      <c r="AW23" s="103" t="str">
        <f t="shared" si="23"/>
        <v/>
      </c>
      <c r="AY23" s="144" t="str">
        <f>IF(AM23&lt;&gt; "", AM23/AM63, "")</f>
        <v/>
      </c>
      <c r="AZ23" s="62" t="str">
        <f t="shared" si="24"/>
        <v/>
      </c>
      <c r="BA23" s="70" t="str">
        <f t="shared" si="25"/>
        <v/>
      </c>
      <c r="BC23" s="97" t="str">
        <f t="shared" si="26"/>
        <v/>
      </c>
      <c r="BD23" s="62" t="str">
        <f t="shared" si="32"/>
        <v/>
      </c>
      <c r="BE23" s="62" t="str">
        <f t="shared" si="33"/>
        <v/>
      </c>
      <c r="BF23" s="145" t="str">
        <f t="shared" si="34"/>
        <v/>
      </c>
    </row>
    <row r="24" spans="1:58" ht="15" customHeight="1" x14ac:dyDescent="0.2">
      <c r="A24" s="47" t="s">
        <v>236</v>
      </c>
      <c r="B24" s="48" t="s">
        <v>294</v>
      </c>
      <c r="C24" s="141">
        <v>103</v>
      </c>
      <c r="D24" s="134"/>
      <c r="E24" s="42">
        <f t="shared" si="0"/>
        <v>2.0871327254305978E-3</v>
      </c>
      <c r="F24" s="43">
        <f t="shared" si="27"/>
        <v>0</v>
      </c>
      <c r="G24" s="43">
        <f t="shared" si="1"/>
        <v>103</v>
      </c>
      <c r="H24" s="43" t="str">
        <f>IF(C24&lt;&gt;"", IF(RANK(G24, G$5:G$62)+COUNTIF(G$24:G24, G24) -1&lt;=(H$65-F$63), RANK(G24, G$5:G$62)+COUNTIF(G$24:G24, G24) -1, ""), "")</f>
        <v/>
      </c>
      <c r="I24" s="138" t="str">
        <f t="shared" si="2"/>
        <v/>
      </c>
      <c r="J24" s="143">
        <v>242</v>
      </c>
      <c r="K24" s="134"/>
      <c r="L24" s="42">
        <f t="shared" si="3"/>
        <v>5.2673965566027471E-3</v>
      </c>
      <c r="M24" s="43">
        <f t="shared" si="28"/>
        <v>0</v>
      </c>
      <c r="N24" s="43">
        <f t="shared" si="4"/>
        <v>242</v>
      </c>
      <c r="O24" s="43" t="str">
        <f>IF(J24&lt;&gt;"", IF(RANK(N24, N$5:N$62)+COUNTIF(N$24:N24, N24) -1&lt;=(O$65-M$63), RANK(N24, N$5:N$62)+COUNTIF(N$24:N24, N24) -1, ""), "")</f>
        <v/>
      </c>
      <c r="P24" s="138" t="str">
        <f t="shared" si="5"/>
        <v/>
      </c>
      <c r="Q24" s="143">
        <v>792</v>
      </c>
      <c r="R24" s="134"/>
      <c r="S24" s="42">
        <f t="shared" si="6"/>
        <v>1.6293279022403257E-2</v>
      </c>
      <c r="T24" s="43">
        <f t="shared" si="29"/>
        <v>0</v>
      </c>
      <c r="U24" s="43">
        <f t="shared" si="7"/>
        <v>792</v>
      </c>
      <c r="V24" s="43" t="str">
        <f>IF(Q24&lt;&gt;"", IF(RANK(U24, U$5:U$62)+COUNTIF(U$24:U24, U24) -1&lt;=(V$65-T$63), RANK(U24, U$5:U$62)+COUNTIF(U$24:U24, U24) -1, ""), "")</f>
        <v/>
      </c>
      <c r="W24" s="138" t="str">
        <f t="shared" si="8"/>
        <v/>
      </c>
      <c r="X24" s="143">
        <v>442</v>
      </c>
      <c r="Y24" s="134"/>
      <c r="Z24" s="42">
        <f t="shared" si="9"/>
        <v>1.10535924175357E-2</v>
      </c>
      <c r="AA24" s="43">
        <f t="shared" si="30"/>
        <v>0</v>
      </c>
      <c r="AB24" s="43">
        <f t="shared" si="10"/>
        <v>442</v>
      </c>
      <c r="AC24" s="43" t="str">
        <f>IF(X24&lt;&gt;"", IF(RANK(AB24, AB$5:AB$62)+COUNTIF(AB$24:AB24, AB24) -1&lt;=(AC$65-AA$63), RANK(AB24, AB$5:AB$62)+COUNTIF(AB$24:AB24, AB24) -1, ""), "")</f>
        <v/>
      </c>
      <c r="AD24" s="138" t="str">
        <f t="shared" si="11"/>
        <v/>
      </c>
      <c r="AE24" s="143">
        <v>385</v>
      </c>
      <c r="AF24" s="134"/>
      <c r="AG24" s="42">
        <f t="shared" si="12"/>
        <v>9.9313831708197908E-3</v>
      </c>
      <c r="AH24" s="43">
        <f t="shared" si="31"/>
        <v>0</v>
      </c>
      <c r="AI24" s="43">
        <f t="shared" si="13"/>
        <v>385</v>
      </c>
      <c r="AJ24" s="43" t="str">
        <f>IF(AE24&lt;&gt;"", IF(RANK(AI24, AI$5:AI$62)+COUNTIF(AI$24:AI24, AI24) -1&lt;=(AJ$65-AH$63), RANK(AI24, AI$5:AI$62)+COUNTIF(AI$24:AI24, AI24) -1, ""), "")</f>
        <v/>
      </c>
      <c r="AK24" s="138" t="str">
        <f t="shared" si="14"/>
        <v/>
      </c>
      <c r="AL24" s="149" t="str">
        <f t="shared" si="15"/>
        <v/>
      </c>
      <c r="AM24" s="50">
        <f t="shared" si="16"/>
        <v>1964</v>
      </c>
      <c r="AN24" s="51"/>
      <c r="AO24" s="84" t="str">
        <f t="shared" si="17"/>
        <v/>
      </c>
      <c r="AP24" s="86" t="str">
        <f t="shared" si="18"/>
        <v/>
      </c>
      <c r="AQ24" s="86"/>
      <c r="AR24" s="83" t="str">
        <f t="shared" si="19"/>
        <v/>
      </c>
      <c r="AS24" s="86" t="str">
        <f t="shared" si="20"/>
        <v/>
      </c>
      <c r="AT24" s="86" t="str">
        <f t="shared" si="21"/>
        <v/>
      </c>
      <c r="AU24" s="84" t="str">
        <f>IF(AO24&lt;&gt;"", IF(RANK(AT24, AT$5:AT$62)+COUNTIF(AT$24:AT24, AT24) -1&lt;=(B$68-AP$63-AS$63), RANK(AT24, AT$5:AT$62)+COUNTIF(AT$24:AT24, AT24) -1, ""), "")</f>
        <v/>
      </c>
      <c r="AV24" s="93" t="str">
        <f t="shared" si="22"/>
        <v/>
      </c>
      <c r="AW24" s="103" t="str">
        <f t="shared" si="23"/>
        <v/>
      </c>
      <c r="AY24" s="144">
        <f>IF(AM24&lt;&gt; "", AM24/AM63, "")</f>
        <v>1.0958891879706632E-3</v>
      </c>
      <c r="AZ24" s="62" t="str">
        <f t="shared" si="24"/>
        <v/>
      </c>
      <c r="BA24" s="70">
        <f t="shared" si="25"/>
        <v>-1.0958891879706599E-3</v>
      </c>
      <c r="BC24" s="97" t="str">
        <f t="shared" si="26"/>
        <v/>
      </c>
      <c r="BD24" s="62" t="str">
        <f t="shared" si="32"/>
        <v/>
      </c>
      <c r="BE24" s="62" t="str">
        <f t="shared" si="33"/>
        <v/>
      </c>
      <c r="BF24" s="145" t="str">
        <f t="shared" si="34"/>
        <v/>
      </c>
    </row>
    <row r="25" spans="1:58" ht="15" customHeight="1" x14ac:dyDescent="0.2">
      <c r="A25" s="47" t="s">
        <v>237</v>
      </c>
      <c r="B25" s="48" t="s">
        <v>295</v>
      </c>
      <c r="C25" s="49"/>
      <c r="D25" s="134"/>
      <c r="E25" s="42" t="str">
        <f t="shared" si="0"/>
        <v/>
      </c>
      <c r="F25" s="43" t="str">
        <f t="shared" si="27"/>
        <v/>
      </c>
      <c r="G25" s="43" t="str">
        <f t="shared" si="1"/>
        <v/>
      </c>
      <c r="H25" s="43" t="str">
        <f>IF(C25&lt;&gt;"", IF(RANK(G25, G$5:G$62)+COUNTIF(G$25:G25, G25) -1&lt;=(H$65-F$63), RANK(G25, G$5:G$62)+COUNTIF(G$25:G25, G25) -1, ""), "")</f>
        <v/>
      </c>
      <c r="I25" s="138" t="str">
        <f t="shared" si="2"/>
        <v/>
      </c>
      <c r="J25" s="142"/>
      <c r="K25" s="134"/>
      <c r="L25" s="42" t="str">
        <f t="shared" si="3"/>
        <v/>
      </c>
      <c r="M25" s="43" t="str">
        <f t="shared" si="28"/>
        <v/>
      </c>
      <c r="N25" s="43" t="str">
        <f t="shared" si="4"/>
        <v/>
      </c>
      <c r="O25" s="43" t="str">
        <f>IF(J25&lt;&gt;"", IF(RANK(N25, N$5:N$62)+COUNTIF(N$25:N25, N25) -1&lt;=(O$65-M$63), RANK(N25, N$5:N$62)+COUNTIF(N$25:N25, N25) -1, ""), "")</f>
        <v/>
      </c>
      <c r="P25" s="138" t="str">
        <f t="shared" si="5"/>
        <v/>
      </c>
      <c r="Q25" s="142"/>
      <c r="R25" s="134"/>
      <c r="S25" s="42" t="str">
        <f t="shared" si="6"/>
        <v/>
      </c>
      <c r="T25" s="43" t="str">
        <f t="shared" si="29"/>
        <v/>
      </c>
      <c r="U25" s="43" t="str">
        <f t="shared" si="7"/>
        <v/>
      </c>
      <c r="V25" s="43" t="str">
        <f>IF(Q25&lt;&gt;"", IF(RANK(U25, U$5:U$62)+COUNTIF(U$25:U25, U25) -1&lt;=(V$65-T$63), RANK(U25, U$5:U$62)+COUNTIF(U$25:U25, U25) -1, ""), "")</f>
        <v/>
      </c>
      <c r="W25" s="138" t="str">
        <f t="shared" si="8"/>
        <v/>
      </c>
      <c r="X25" s="142"/>
      <c r="Y25" s="134"/>
      <c r="Z25" s="42" t="str">
        <f t="shared" si="9"/>
        <v/>
      </c>
      <c r="AA25" s="43" t="str">
        <f t="shared" si="30"/>
        <v/>
      </c>
      <c r="AB25" s="43" t="str">
        <f t="shared" si="10"/>
        <v/>
      </c>
      <c r="AC25" s="43" t="str">
        <f>IF(X25&lt;&gt;"", IF(RANK(AB25, AB$5:AB$62)+COUNTIF(AB$25:AB25, AB25) -1&lt;=(AC$65-AA$63), RANK(AB25, AB$5:AB$62)+COUNTIF(AB$25:AB25, AB25) -1, ""), "")</f>
        <v/>
      </c>
      <c r="AD25" s="138" t="str">
        <f t="shared" si="11"/>
        <v/>
      </c>
      <c r="AE25" s="142"/>
      <c r="AF25" s="134"/>
      <c r="AG25" s="42" t="str">
        <f t="shared" si="12"/>
        <v/>
      </c>
      <c r="AH25" s="43" t="str">
        <f t="shared" si="31"/>
        <v/>
      </c>
      <c r="AI25" s="43" t="str">
        <f t="shared" si="13"/>
        <v/>
      </c>
      <c r="AJ25" s="43" t="str">
        <f>IF(AE25&lt;&gt;"", IF(RANK(AI25, AI$5:AI$62)+COUNTIF(AI$25:AI25, AI25) -1&lt;=(AJ$65-AH$63), RANK(AI25, AI$5:AI$62)+COUNTIF(AI$25:AI25, AI25) -1, ""), "")</f>
        <v/>
      </c>
      <c r="AK25" s="138" t="str">
        <f t="shared" si="14"/>
        <v/>
      </c>
      <c r="AL25" s="149" t="str">
        <f t="shared" si="15"/>
        <v/>
      </c>
      <c r="AM25" s="50" t="str">
        <f t="shared" si="16"/>
        <v/>
      </c>
      <c r="AN25" s="51"/>
      <c r="AO25" s="84" t="str">
        <f t="shared" si="17"/>
        <v/>
      </c>
      <c r="AP25" s="86" t="str">
        <f t="shared" si="18"/>
        <v/>
      </c>
      <c r="AQ25" s="86"/>
      <c r="AR25" s="83" t="str">
        <f t="shared" si="19"/>
        <v/>
      </c>
      <c r="AS25" s="86" t="str">
        <f t="shared" si="20"/>
        <v/>
      </c>
      <c r="AT25" s="86" t="str">
        <f t="shared" si="21"/>
        <v/>
      </c>
      <c r="AU25" s="84" t="str">
        <f>IF(AO25&lt;&gt;"", IF(RANK(AT25, AT$5:AT$62)+COUNTIF(AT$25:AT25, AT25) -1&lt;=(B$68-AP$63-AS$63), RANK(AT25, AT$5:AT$62)+COUNTIF(AT$25:AT25, AT25) -1, ""), "")</f>
        <v/>
      </c>
      <c r="AV25" s="93" t="str">
        <f t="shared" si="22"/>
        <v/>
      </c>
      <c r="AW25" s="103" t="str">
        <f t="shared" si="23"/>
        <v/>
      </c>
      <c r="AY25" s="144" t="str">
        <f>IF(AM25&lt;&gt; "", AM25/AM63, "")</f>
        <v/>
      </c>
      <c r="AZ25" s="62" t="str">
        <f t="shared" si="24"/>
        <v/>
      </c>
      <c r="BA25" s="70" t="str">
        <f t="shared" si="25"/>
        <v/>
      </c>
      <c r="BC25" s="97" t="str">
        <f t="shared" si="26"/>
        <v/>
      </c>
      <c r="BD25" s="62" t="str">
        <f t="shared" si="32"/>
        <v/>
      </c>
      <c r="BE25" s="62" t="str">
        <f t="shared" si="33"/>
        <v/>
      </c>
      <c r="BF25" s="145" t="str">
        <f t="shared" si="34"/>
        <v/>
      </c>
    </row>
    <row r="26" spans="1:58" ht="15" customHeight="1" x14ac:dyDescent="0.2">
      <c r="A26" s="47" t="s">
        <v>238</v>
      </c>
      <c r="B26" s="48" t="s">
        <v>296</v>
      </c>
      <c r="C26" s="141">
        <v>696</v>
      </c>
      <c r="D26" s="134"/>
      <c r="E26" s="42">
        <f t="shared" si="0"/>
        <v>1.4103343465045593E-2</v>
      </c>
      <c r="F26" s="43">
        <f t="shared" si="27"/>
        <v>0</v>
      </c>
      <c r="G26" s="43">
        <f t="shared" si="1"/>
        <v>696</v>
      </c>
      <c r="H26" s="43" t="str">
        <f>IF(C26&lt;&gt;"", IF(RANK(G26, G$5:G$62)+COUNTIF(G$26:G26, G26) -1&lt;=(H$65-F$63), RANK(G26, G$5:G$62)+COUNTIF(G$26:G26, G26) -1, ""), "")</f>
        <v/>
      </c>
      <c r="I26" s="138" t="str">
        <f t="shared" si="2"/>
        <v/>
      </c>
      <c r="J26" s="143">
        <v>508</v>
      </c>
      <c r="K26" s="134"/>
      <c r="L26" s="42">
        <f t="shared" si="3"/>
        <v>1.1057179548571055E-2</v>
      </c>
      <c r="M26" s="43">
        <f t="shared" si="28"/>
        <v>0</v>
      </c>
      <c r="N26" s="43">
        <f t="shared" si="4"/>
        <v>508</v>
      </c>
      <c r="O26" s="43" t="str">
        <f>IF(J26&lt;&gt;"", IF(RANK(N26, N$5:N$62)+COUNTIF(N$26:N26, N26) -1&lt;=(O$65-M$63), RANK(N26, N$5:N$62)+COUNTIF(N$26:N26, N26) -1, ""), "")</f>
        <v/>
      </c>
      <c r="P26" s="138" t="str">
        <f t="shared" si="5"/>
        <v/>
      </c>
      <c r="Q26" s="143">
        <v>588</v>
      </c>
      <c r="R26" s="134"/>
      <c r="S26" s="42">
        <f t="shared" si="6"/>
        <v>1.2096525334814541E-2</v>
      </c>
      <c r="T26" s="43">
        <f t="shared" si="29"/>
        <v>0</v>
      </c>
      <c r="U26" s="43">
        <f t="shared" si="7"/>
        <v>588</v>
      </c>
      <c r="V26" s="43" t="str">
        <f>IF(Q26&lt;&gt;"", IF(RANK(U26, U$5:U$62)+COUNTIF(U$26:U26, U26) -1&lt;=(V$65-T$63), RANK(U26, U$5:U$62)+COUNTIF(U$26:U26, U26) -1, ""), "")</f>
        <v/>
      </c>
      <c r="W26" s="138" t="str">
        <f t="shared" si="8"/>
        <v/>
      </c>
      <c r="X26" s="143">
        <v>492</v>
      </c>
      <c r="Y26" s="134"/>
      <c r="Z26" s="42">
        <f t="shared" si="9"/>
        <v>1.2303998799609873E-2</v>
      </c>
      <c r="AA26" s="43">
        <f t="shared" si="30"/>
        <v>0</v>
      </c>
      <c r="AB26" s="43">
        <f t="shared" si="10"/>
        <v>492</v>
      </c>
      <c r="AC26" s="43" t="str">
        <f>IF(X26&lt;&gt;"", IF(RANK(AB26, AB$5:AB$62)+COUNTIF(AB$26:AB26, AB26) -1&lt;=(AC$65-AA$63), RANK(AB26, AB$5:AB$62)+COUNTIF(AB$26:AB26, AB26) -1, ""), "")</f>
        <v/>
      </c>
      <c r="AD26" s="138" t="str">
        <f t="shared" si="11"/>
        <v/>
      </c>
      <c r="AE26" s="143">
        <v>523</v>
      </c>
      <c r="AF26" s="134"/>
      <c r="AG26" s="42">
        <f t="shared" si="12"/>
        <v>1.3491203632048702E-2</v>
      </c>
      <c r="AH26" s="43">
        <f t="shared" si="31"/>
        <v>0</v>
      </c>
      <c r="AI26" s="43">
        <f t="shared" si="13"/>
        <v>523</v>
      </c>
      <c r="AJ26" s="43" t="str">
        <f>IF(AE26&lt;&gt;"", IF(RANK(AI26, AI$5:AI$62)+COUNTIF(AI$26:AI26, AI26) -1&lt;=(AJ$65-AH$63), RANK(AI26, AI$5:AI$62)+COUNTIF(AI$26:AI26, AI26) -1, ""), "")</f>
        <v/>
      </c>
      <c r="AK26" s="138" t="str">
        <f t="shared" si="14"/>
        <v/>
      </c>
      <c r="AL26" s="149" t="str">
        <f t="shared" si="15"/>
        <v/>
      </c>
      <c r="AM26" s="50">
        <f t="shared" si="16"/>
        <v>2807</v>
      </c>
      <c r="AN26" s="51"/>
      <c r="AO26" s="84" t="str">
        <f t="shared" si="17"/>
        <v/>
      </c>
      <c r="AP26" s="86" t="str">
        <f t="shared" si="18"/>
        <v/>
      </c>
      <c r="AQ26" s="86"/>
      <c r="AR26" s="83" t="str">
        <f t="shared" si="19"/>
        <v/>
      </c>
      <c r="AS26" s="86" t="str">
        <f t="shared" si="20"/>
        <v/>
      </c>
      <c r="AT26" s="86" t="str">
        <f t="shared" si="21"/>
        <v/>
      </c>
      <c r="AU26" s="84" t="str">
        <f>IF(AO26&lt;&gt;"", IF(RANK(AT26, AT$5:AT$62)+COUNTIF(AT$26:AT26, AT26) -1&lt;=(B$68-AP$63-AS$63), RANK(AT26, AT$5:AT$62)+COUNTIF(AT$26:AT26, AT26) -1, ""), "")</f>
        <v/>
      </c>
      <c r="AV26" s="93" t="str">
        <f t="shared" si="22"/>
        <v/>
      </c>
      <c r="AW26" s="103" t="str">
        <f t="shared" si="23"/>
        <v/>
      </c>
      <c r="AY26" s="144">
        <f>IF(AM26&lt;&gt; "", AM26/AM63, "")</f>
        <v>1.5662733964529794E-3</v>
      </c>
      <c r="AZ26" s="62" t="str">
        <f t="shared" si="24"/>
        <v/>
      </c>
      <c r="BA26" s="70">
        <f t="shared" si="25"/>
        <v>-1.56627339645298E-3</v>
      </c>
      <c r="BC26" s="97" t="str">
        <f t="shared" si="26"/>
        <v/>
      </c>
      <c r="BD26" s="62" t="str">
        <f t="shared" si="32"/>
        <v/>
      </c>
      <c r="BE26" s="62" t="str">
        <f t="shared" si="33"/>
        <v/>
      </c>
      <c r="BF26" s="145" t="str">
        <f t="shared" si="34"/>
        <v/>
      </c>
    </row>
    <row r="27" spans="1:58" ht="15" customHeight="1" x14ac:dyDescent="0.2">
      <c r="A27" s="47" t="s">
        <v>239</v>
      </c>
      <c r="B27" s="48" t="s">
        <v>297</v>
      </c>
      <c r="C27" s="141">
        <v>1382</v>
      </c>
      <c r="D27" s="134"/>
      <c r="E27" s="42">
        <f t="shared" si="0"/>
        <v>2.800405268490375E-2</v>
      </c>
      <c r="F27" s="43">
        <f t="shared" si="27"/>
        <v>0</v>
      </c>
      <c r="G27" s="43">
        <f t="shared" si="1"/>
        <v>1382</v>
      </c>
      <c r="H27" s="43" t="str">
        <f>IF(C27&lt;&gt;"", IF(RANK(G27, G$5:G$62)+COUNTIF(G$27:G27, G27) -1&lt;=(H$65-F$63), RANK(G27, G$5:G$62)+COUNTIF(G$27:G27, G27) -1, ""), "")</f>
        <v/>
      </c>
      <c r="I27" s="138" t="str">
        <f t="shared" si="2"/>
        <v/>
      </c>
      <c r="J27" s="143">
        <v>991</v>
      </c>
      <c r="K27" s="134"/>
      <c r="L27" s="42">
        <f t="shared" si="3"/>
        <v>2.1570206560302983E-2</v>
      </c>
      <c r="M27" s="43">
        <f t="shared" si="28"/>
        <v>0</v>
      </c>
      <c r="N27" s="43">
        <f t="shared" si="4"/>
        <v>991</v>
      </c>
      <c r="O27" s="43" t="str">
        <f>IF(J27&lt;&gt;"", IF(RANK(N27, N$5:N$62)+COUNTIF(N$27:N27, N27) -1&lt;=(O$65-M$63), RANK(N27, N$5:N$62)+COUNTIF(N$27:N27, N27) -1, ""), "")</f>
        <v/>
      </c>
      <c r="P27" s="138" t="str">
        <f t="shared" si="5"/>
        <v/>
      </c>
      <c r="Q27" s="143">
        <v>655</v>
      </c>
      <c r="R27" s="134"/>
      <c r="S27" s="42">
        <f t="shared" si="6"/>
        <v>1.3474870908679463E-2</v>
      </c>
      <c r="T27" s="43">
        <f t="shared" si="29"/>
        <v>0</v>
      </c>
      <c r="U27" s="43">
        <f t="shared" si="7"/>
        <v>655</v>
      </c>
      <c r="V27" s="43" t="str">
        <f>IF(Q27&lt;&gt;"", IF(RANK(U27, U$5:U$62)+COUNTIF(U$27:U27, U27) -1&lt;=(V$65-T$63), RANK(U27, U$5:U$62)+COUNTIF(U$27:U27, U27) -1, ""), "")</f>
        <v/>
      </c>
      <c r="W27" s="138" t="str">
        <f t="shared" si="8"/>
        <v/>
      </c>
      <c r="X27" s="143">
        <v>1067</v>
      </c>
      <c r="Y27" s="134"/>
      <c r="Z27" s="42">
        <f t="shared" si="9"/>
        <v>2.6683672193462876E-2</v>
      </c>
      <c r="AA27" s="43">
        <f t="shared" si="30"/>
        <v>0</v>
      </c>
      <c r="AB27" s="43">
        <f t="shared" si="10"/>
        <v>1067</v>
      </c>
      <c r="AC27" s="43" t="str">
        <f>IF(X27&lt;&gt;"", IF(RANK(AB27, AB$5:AB$62)+COUNTIF(AB$27:AB27, AB27) -1&lt;=(AC$65-AA$63), RANK(AB27, AB$5:AB$62)+COUNTIF(AB$27:AB27, AB27) -1, ""), "")</f>
        <v/>
      </c>
      <c r="AD27" s="138" t="str">
        <f t="shared" si="11"/>
        <v/>
      </c>
      <c r="AE27" s="143">
        <v>757</v>
      </c>
      <c r="AF27" s="134"/>
      <c r="AG27" s="42">
        <f t="shared" si="12"/>
        <v>1.9527420935871641E-2</v>
      </c>
      <c r="AH27" s="43">
        <f t="shared" si="31"/>
        <v>0</v>
      </c>
      <c r="AI27" s="43">
        <f t="shared" si="13"/>
        <v>757</v>
      </c>
      <c r="AJ27" s="43" t="str">
        <f>IF(AE27&lt;&gt;"", IF(RANK(AI27, AI$5:AI$62)+COUNTIF(AI$27:AI27, AI27) -1&lt;=(AJ$65-AH$63), RANK(AI27, AI$5:AI$62)+COUNTIF(AI$27:AI27, AI27) -1, ""), "")</f>
        <v/>
      </c>
      <c r="AK27" s="138" t="str">
        <f t="shared" si="14"/>
        <v/>
      </c>
      <c r="AL27" s="149" t="str">
        <f t="shared" si="15"/>
        <v/>
      </c>
      <c r="AM27" s="50">
        <f t="shared" si="16"/>
        <v>4852</v>
      </c>
      <c r="AN27" s="51"/>
      <c r="AO27" s="84" t="str">
        <f t="shared" si="17"/>
        <v/>
      </c>
      <c r="AP27" s="86" t="str">
        <f t="shared" si="18"/>
        <v/>
      </c>
      <c r="AQ27" s="86"/>
      <c r="AR27" s="83" t="str">
        <f t="shared" si="19"/>
        <v/>
      </c>
      <c r="AS27" s="86" t="str">
        <f t="shared" si="20"/>
        <v/>
      </c>
      <c r="AT27" s="86" t="str">
        <f t="shared" si="21"/>
        <v/>
      </c>
      <c r="AU27" s="84" t="str">
        <f>IF(AO27&lt;&gt;"", IF(RANK(AT27, AT$5:AT$62)+COUNTIF(AT$27:AT27, AT27) -1&lt;=(B$68-AP$63-AS$63), RANK(AT27, AT$5:AT$62)+COUNTIF(AT$27:AT27, AT27) -1, ""), "")</f>
        <v/>
      </c>
      <c r="AV27" s="93" t="str">
        <f t="shared" si="22"/>
        <v/>
      </c>
      <c r="AW27" s="103" t="str">
        <f t="shared" si="23"/>
        <v/>
      </c>
      <c r="AY27" s="144">
        <f>IF(AM27&lt;&gt; "", AM27/AM63, "")</f>
        <v>2.7073596436016588E-3</v>
      </c>
      <c r="AZ27" s="62" t="str">
        <f t="shared" si="24"/>
        <v/>
      </c>
      <c r="BA27" s="70">
        <f t="shared" si="25"/>
        <v>-2.7073596436016601E-3</v>
      </c>
      <c r="BC27" s="97" t="str">
        <f t="shared" si="26"/>
        <v/>
      </c>
      <c r="BD27" s="62" t="str">
        <f t="shared" si="32"/>
        <v/>
      </c>
      <c r="BE27" s="62" t="str">
        <f t="shared" si="33"/>
        <v/>
      </c>
      <c r="BF27" s="145" t="str">
        <f t="shared" si="34"/>
        <v/>
      </c>
    </row>
    <row r="28" spans="1:58" ht="15" customHeight="1" x14ac:dyDescent="0.2">
      <c r="A28" s="47" t="s">
        <v>240</v>
      </c>
      <c r="B28" s="48" t="s">
        <v>298</v>
      </c>
      <c r="C28" s="141">
        <v>47</v>
      </c>
      <c r="D28" s="134"/>
      <c r="E28" s="42">
        <f t="shared" si="0"/>
        <v>9.5238095238095238E-4</v>
      </c>
      <c r="F28" s="43">
        <f t="shared" si="27"/>
        <v>0</v>
      </c>
      <c r="G28" s="43">
        <f t="shared" si="1"/>
        <v>47</v>
      </c>
      <c r="H28" s="43" t="str">
        <f>IF(C28&lt;&gt;"", IF(RANK(G28, G$5:G$62)+COUNTIF(G$28:G28, G28) -1&lt;=(H$65-F$63), RANK(G28, G$5:G$62)+COUNTIF(G$28:G28, G28) -1, ""), "")</f>
        <v/>
      </c>
      <c r="I28" s="138" t="str">
        <f t="shared" si="2"/>
        <v/>
      </c>
      <c r="J28" s="143">
        <v>69</v>
      </c>
      <c r="K28" s="134"/>
      <c r="L28" s="42">
        <f t="shared" si="3"/>
        <v>1.5018610016759898E-3</v>
      </c>
      <c r="M28" s="43">
        <f t="shared" si="28"/>
        <v>0</v>
      </c>
      <c r="N28" s="43">
        <f t="shared" si="4"/>
        <v>69</v>
      </c>
      <c r="O28" s="43" t="str">
        <f>IF(J28&lt;&gt;"", IF(RANK(N28, N$5:N$62)+COUNTIF(N$28:N28, N28) -1&lt;=(O$65-M$63), RANK(N28, N$5:N$62)+COUNTIF(N$28:N28, N28) -1, ""), "")</f>
        <v/>
      </c>
      <c r="P28" s="138" t="str">
        <f t="shared" si="5"/>
        <v/>
      </c>
      <c r="Q28" s="143">
        <v>59</v>
      </c>
      <c r="R28" s="134"/>
      <c r="S28" s="42">
        <f t="shared" si="6"/>
        <v>1.2137669978810508E-3</v>
      </c>
      <c r="T28" s="43">
        <f t="shared" si="29"/>
        <v>0</v>
      </c>
      <c r="U28" s="43">
        <f t="shared" si="7"/>
        <v>59</v>
      </c>
      <c r="V28" s="43" t="str">
        <f>IF(Q28&lt;&gt;"", IF(RANK(U28, U$5:U$62)+COUNTIF(U$28:U28, U28) -1&lt;=(V$65-T$63), RANK(U28, U$5:U$62)+COUNTIF(U$28:U28, U28) -1, ""), "")</f>
        <v/>
      </c>
      <c r="W28" s="138" t="str">
        <f t="shared" si="8"/>
        <v/>
      </c>
      <c r="X28" s="143">
        <v>122</v>
      </c>
      <c r="Y28" s="134"/>
      <c r="Z28" s="42">
        <f t="shared" si="9"/>
        <v>3.050991572260985E-3</v>
      </c>
      <c r="AA28" s="43">
        <f t="shared" si="30"/>
        <v>0</v>
      </c>
      <c r="AB28" s="43">
        <f t="shared" si="10"/>
        <v>122</v>
      </c>
      <c r="AC28" s="43" t="str">
        <f>IF(X28&lt;&gt;"", IF(RANK(AB28, AB$5:AB$62)+COUNTIF(AB$28:AB28, AB28) -1&lt;=(AC$65-AA$63), RANK(AB28, AB$5:AB$62)+COUNTIF(AB$28:AB28, AB28) -1, ""), "")</f>
        <v/>
      </c>
      <c r="AD28" s="138" t="str">
        <f t="shared" si="11"/>
        <v/>
      </c>
      <c r="AE28" s="143">
        <v>152</v>
      </c>
      <c r="AF28" s="134"/>
      <c r="AG28" s="42">
        <f t="shared" si="12"/>
        <v>3.9209616674405409E-3</v>
      </c>
      <c r="AH28" s="43">
        <f t="shared" si="31"/>
        <v>0</v>
      </c>
      <c r="AI28" s="43">
        <f t="shared" si="13"/>
        <v>152</v>
      </c>
      <c r="AJ28" s="43" t="str">
        <f>IF(AE28&lt;&gt;"", IF(RANK(AI28, AI$5:AI$62)+COUNTIF(AI$28:AI28, AI28) -1&lt;=(AJ$65-AH$63), RANK(AI28, AI$5:AI$62)+COUNTIF(AI$28:AI28, AI28) -1, ""), "")</f>
        <v/>
      </c>
      <c r="AK28" s="138" t="str">
        <f t="shared" si="14"/>
        <v/>
      </c>
      <c r="AL28" s="149" t="str">
        <f t="shared" si="15"/>
        <v/>
      </c>
      <c r="AM28" s="50">
        <f t="shared" si="16"/>
        <v>449</v>
      </c>
      <c r="AN28" s="51"/>
      <c r="AO28" s="84" t="str">
        <f t="shared" si="17"/>
        <v/>
      </c>
      <c r="AP28" s="86" t="str">
        <f t="shared" si="18"/>
        <v/>
      </c>
      <c r="AQ28" s="86"/>
      <c r="AR28" s="83" t="str">
        <f t="shared" si="19"/>
        <v/>
      </c>
      <c r="AS28" s="86" t="str">
        <f t="shared" si="20"/>
        <v/>
      </c>
      <c r="AT28" s="86" t="str">
        <f t="shared" si="21"/>
        <v/>
      </c>
      <c r="AU28" s="84" t="str">
        <f>IF(AO28&lt;&gt;"", IF(RANK(AT28, AT$5:AT$62)+COUNTIF(AT$28:AT28, AT28) -1&lt;=(B$68-AP$63-AS$63), RANK(AT28, AT$5:AT$62)+COUNTIF(AT$28:AT28, AT28) -1, ""), "")</f>
        <v/>
      </c>
      <c r="AV28" s="93" t="str">
        <f t="shared" si="22"/>
        <v/>
      </c>
      <c r="AW28" s="103" t="str">
        <f t="shared" si="23"/>
        <v/>
      </c>
      <c r="AY28" s="144">
        <f>IF(AM28&lt;&gt; "", AM28/AM63, "")</f>
        <v>2.5053678482628706E-4</v>
      </c>
      <c r="AZ28" s="62" t="str">
        <f t="shared" si="24"/>
        <v/>
      </c>
      <c r="BA28" s="70">
        <f t="shared" si="25"/>
        <v>-2.5053678482628701E-4</v>
      </c>
      <c r="BC28" s="97" t="str">
        <f t="shared" si="26"/>
        <v/>
      </c>
      <c r="BD28" s="62" t="str">
        <f t="shared" si="32"/>
        <v/>
      </c>
      <c r="BE28" s="62" t="str">
        <f t="shared" si="33"/>
        <v/>
      </c>
      <c r="BF28" s="145" t="str">
        <f t="shared" si="34"/>
        <v/>
      </c>
    </row>
    <row r="29" spans="1:58" ht="15" customHeight="1" x14ac:dyDescent="0.2">
      <c r="A29" s="47" t="s">
        <v>241</v>
      </c>
      <c r="B29" s="48" t="s">
        <v>299</v>
      </c>
      <c r="C29" s="141">
        <v>386</v>
      </c>
      <c r="D29" s="134"/>
      <c r="E29" s="42">
        <f t="shared" si="0"/>
        <v>7.8216818642350555E-3</v>
      </c>
      <c r="F29" s="43">
        <f t="shared" si="27"/>
        <v>0</v>
      </c>
      <c r="G29" s="43">
        <f t="shared" si="1"/>
        <v>386</v>
      </c>
      <c r="H29" s="43" t="str">
        <f>IF(C29&lt;&gt;"", IF(RANK(G29, G$5:G$62)+COUNTIF(G$29:G29, G29) -1&lt;=(H$65-F$63), RANK(G29, G$5:G$62)+COUNTIF(G$29:G29, G29) -1, ""), "")</f>
        <v/>
      </c>
      <c r="I29" s="138" t="str">
        <f t="shared" si="2"/>
        <v/>
      </c>
      <c r="J29" s="143">
        <v>427</v>
      </c>
      <c r="K29" s="134"/>
      <c r="L29" s="42">
        <f t="shared" si="3"/>
        <v>9.2941253292122845E-3</v>
      </c>
      <c r="M29" s="43">
        <f t="shared" si="28"/>
        <v>0</v>
      </c>
      <c r="N29" s="43">
        <f t="shared" si="4"/>
        <v>427</v>
      </c>
      <c r="O29" s="43" t="str">
        <f>IF(J29&lt;&gt;"", IF(RANK(N29, N$5:N$62)+COUNTIF(N$29:N29, N29) -1&lt;=(O$65-M$63), RANK(N29, N$5:N$62)+COUNTIF(N$29:N29, N29) -1, ""), "")</f>
        <v/>
      </c>
      <c r="P29" s="138" t="str">
        <f t="shared" si="5"/>
        <v/>
      </c>
      <c r="Q29" s="143">
        <v>260</v>
      </c>
      <c r="R29" s="134"/>
      <c r="S29" s="42">
        <f t="shared" si="6"/>
        <v>5.3488037194758175E-3</v>
      </c>
      <c r="T29" s="43">
        <f t="shared" si="29"/>
        <v>0</v>
      </c>
      <c r="U29" s="43">
        <f t="shared" si="7"/>
        <v>260</v>
      </c>
      <c r="V29" s="43" t="str">
        <f>IF(Q29&lt;&gt;"", IF(RANK(U29, U$5:U$62)+COUNTIF(U$29:U29, U29) -1&lt;=(V$65-T$63), RANK(U29, U$5:U$62)+COUNTIF(U$29:U29, U29) -1, ""), "")</f>
        <v/>
      </c>
      <c r="W29" s="138" t="str">
        <f t="shared" si="8"/>
        <v/>
      </c>
      <c r="X29" s="143">
        <v>554</v>
      </c>
      <c r="Y29" s="134"/>
      <c r="Z29" s="42">
        <f t="shared" si="9"/>
        <v>1.385450271338185E-2</v>
      </c>
      <c r="AA29" s="43">
        <f t="shared" si="30"/>
        <v>0</v>
      </c>
      <c r="AB29" s="43">
        <f t="shared" si="10"/>
        <v>554</v>
      </c>
      <c r="AC29" s="43" t="str">
        <f>IF(X29&lt;&gt;"", IF(RANK(AB29, AB$5:AB$62)+COUNTIF(AB$29:AB29, AB29) -1&lt;=(AC$65-AA$63), RANK(AB29, AB$5:AB$62)+COUNTIF(AB$29:AB29, AB29) -1, ""), "")</f>
        <v/>
      </c>
      <c r="AD29" s="138" t="str">
        <f t="shared" si="11"/>
        <v/>
      </c>
      <c r="AE29" s="143">
        <v>557</v>
      </c>
      <c r="AF29" s="134"/>
      <c r="AG29" s="42">
        <f t="shared" si="12"/>
        <v>1.4368260847134086E-2</v>
      </c>
      <c r="AH29" s="43">
        <f t="shared" si="31"/>
        <v>0</v>
      </c>
      <c r="AI29" s="43">
        <f t="shared" si="13"/>
        <v>557</v>
      </c>
      <c r="AJ29" s="43" t="str">
        <f>IF(AE29&lt;&gt;"", IF(RANK(AI29, AI$5:AI$62)+COUNTIF(AI$29:AI29, AI29) -1&lt;=(AJ$65-AH$63), RANK(AI29, AI$5:AI$62)+COUNTIF(AI$29:AI29, AI29) -1, ""), "")</f>
        <v/>
      </c>
      <c r="AK29" s="138" t="str">
        <f t="shared" si="14"/>
        <v/>
      </c>
      <c r="AL29" s="149" t="str">
        <f t="shared" si="15"/>
        <v/>
      </c>
      <c r="AM29" s="50">
        <f t="shared" si="16"/>
        <v>2184</v>
      </c>
      <c r="AN29" s="51"/>
      <c r="AO29" s="84" t="str">
        <f t="shared" si="17"/>
        <v/>
      </c>
      <c r="AP29" s="86" t="str">
        <f t="shared" si="18"/>
        <v/>
      </c>
      <c r="AQ29" s="86"/>
      <c r="AR29" s="83" t="str">
        <f t="shared" si="19"/>
        <v/>
      </c>
      <c r="AS29" s="86" t="str">
        <f t="shared" si="20"/>
        <v/>
      </c>
      <c r="AT29" s="86" t="str">
        <f t="shared" si="21"/>
        <v/>
      </c>
      <c r="AU29" s="84" t="str">
        <f>IF(AO29&lt;&gt;"", IF(RANK(AT29, AT$5:AT$62)+COUNTIF(AT$29:AT29, AT29) -1&lt;=(B$68-AP$63-AS$63), RANK(AT29, AT$5:AT$62)+COUNTIF(AT$29:AT29, AT29) -1, ""), "")</f>
        <v/>
      </c>
      <c r="AV29" s="93" t="str">
        <f t="shared" si="22"/>
        <v/>
      </c>
      <c r="AW29" s="103" t="str">
        <f t="shared" si="23"/>
        <v/>
      </c>
      <c r="AY29" s="144">
        <f>IF(AM29&lt;&gt; "", AM29/AM63, "")</f>
        <v>1.2186466326516948E-3</v>
      </c>
      <c r="AZ29" s="62" t="str">
        <f t="shared" si="24"/>
        <v/>
      </c>
      <c r="BA29" s="70">
        <f t="shared" si="25"/>
        <v>-1.21864663265169E-3</v>
      </c>
      <c r="BC29" s="97" t="str">
        <f t="shared" si="26"/>
        <v/>
      </c>
      <c r="BD29" s="62" t="str">
        <f t="shared" si="32"/>
        <v/>
      </c>
      <c r="BE29" s="62" t="str">
        <f t="shared" si="33"/>
        <v/>
      </c>
      <c r="BF29" s="145" t="str">
        <f t="shared" si="34"/>
        <v/>
      </c>
    </row>
    <row r="30" spans="1:58" ht="15" customHeight="1" x14ac:dyDescent="0.2">
      <c r="A30" s="47" t="s">
        <v>242</v>
      </c>
      <c r="B30" s="48" t="s">
        <v>300</v>
      </c>
      <c r="C30" s="49"/>
      <c r="D30" s="134"/>
      <c r="E30" s="42" t="str">
        <f t="shared" si="0"/>
        <v/>
      </c>
      <c r="F30" s="43" t="str">
        <f t="shared" si="27"/>
        <v/>
      </c>
      <c r="G30" s="43" t="str">
        <f t="shared" si="1"/>
        <v/>
      </c>
      <c r="H30" s="43" t="str">
        <f>IF(C30&lt;&gt;"", IF(RANK(G30, G$5:G$62)+COUNTIF(G$30:G30, G30) -1&lt;=(H$65-F$63), RANK(G30, G$5:G$62)+COUNTIF(G$30:G30, G30) -1, ""), "")</f>
        <v/>
      </c>
      <c r="I30" s="138" t="str">
        <f t="shared" si="2"/>
        <v/>
      </c>
      <c r="J30" s="142"/>
      <c r="K30" s="134"/>
      <c r="L30" s="42" t="str">
        <f t="shared" si="3"/>
        <v/>
      </c>
      <c r="M30" s="43" t="str">
        <f t="shared" si="28"/>
        <v/>
      </c>
      <c r="N30" s="43" t="str">
        <f t="shared" si="4"/>
        <v/>
      </c>
      <c r="O30" s="43" t="str">
        <f>IF(J30&lt;&gt;"", IF(RANK(N30, N$5:N$62)+COUNTIF(N$30:N30, N30) -1&lt;=(O$65-M$63), RANK(N30, N$5:N$62)+COUNTIF(N$30:N30, N30) -1, ""), "")</f>
        <v/>
      </c>
      <c r="P30" s="138" t="str">
        <f t="shared" si="5"/>
        <v/>
      </c>
      <c r="Q30" s="142"/>
      <c r="R30" s="134"/>
      <c r="S30" s="42" t="str">
        <f t="shared" si="6"/>
        <v/>
      </c>
      <c r="T30" s="43" t="str">
        <f t="shared" si="29"/>
        <v/>
      </c>
      <c r="U30" s="43" t="str">
        <f t="shared" si="7"/>
        <v/>
      </c>
      <c r="V30" s="43" t="str">
        <f>IF(Q30&lt;&gt;"", IF(RANK(U30, U$5:U$62)+COUNTIF(U$30:U30, U30) -1&lt;=(V$65-T$63), RANK(U30, U$5:U$62)+COUNTIF(U$30:U30, U30) -1, ""), "")</f>
        <v/>
      </c>
      <c r="W30" s="138" t="str">
        <f t="shared" si="8"/>
        <v/>
      </c>
      <c r="X30" s="142"/>
      <c r="Y30" s="134"/>
      <c r="Z30" s="42" t="str">
        <f t="shared" si="9"/>
        <v/>
      </c>
      <c r="AA30" s="43" t="str">
        <f t="shared" si="30"/>
        <v/>
      </c>
      <c r="AB30" s="43" t="str">
        <f t="shared" si="10"/>
        <v/>
      </c>
      <c r="AC30" s="43" t="str">
        <f>IF(X30&lt;&gt;"", IF(RANK(AB30, AB$5:AB$62)+COUNTIF(AB$30:AB30, AB30) -1&lt;=(AC$65-AA$63), RANK(AB30, AB$5:AB$62)+COUNTIF(AB$30:AB30, AB30) -1, ""), "")</f>
        <v/>
      </c>
      <c r="AD30" s="138" t="str">
        <f t="shared" si="11"/>
        <v/>
      </c>
      <c r="AE30" s="142"/>
      <c r="AF30" s="134"/>
      <c r="AG30" s="42" t="str">
        <f t="shared" si="12"/>
        <v/>
      </c>
      <c r="AH30" s="43" t="str">
        <f t="shared" si="31"/>
        <v/>
      </c>
      <c r="AI30" s="43" t="str">
        <f t="shared" si="13"/>
        <v/>
      </c>
      <c r="AJ30" s="43" t="str">
        <f>IF(AE30&lt;&gt;"", IF(RANK(AI30, AI$5:AI$62)+COUNTIF(AI$30:AI30, AI30) -1&lt;=(AJ$65-AH$63), RANK(AI30, AI$5:AI$62)+COUNTIF(AI$30:AI30, AI30) -1, ""), "")</f>
        <v/>
      </c>
      <c r="AK30" s="138" t="str">
        <f t="shared" si="14"/>
        <v/>
      </c>
      <c r="AL30" s="149" t="str">
        <f t="shared" si="15"/>
        <v/>
      </c>
      <c r="AM30" s="50" t="str">
        <f t="shared" si="16"/>
        <v/>
      </c>
      <c r="AN30" s="51"/>
      <c r="AO30" s="84" t="str">
        <f t="shared" si="17"/>
        <v/>
      </c>
      <c r="AP30" s="86" t="str">
        <f t="shared" si="18"/>
        <v/>
      </c>
      <c r="AQ30" s="86"/>
      <c r="AR30" s="83" t="str">
        <f t="shared" si="19"/>
        <v/>
      </c>
      <c r="AS30" s="86" t="str">
        <f t="shared" si="20"/>
        <v/>
      </c>
      <c r="AT30" s="86" t="str">
        <f t="shared" si="21"/>
        <v/>
      </c>
      <c r="AU30" s="84" t="str">
        <f>IF(AO30&lt;&gt;"", IF(RANK(AT30, AT$5:AT$62)+COUNTIF(AT$30:AT30, AT30) -1&lt;=(B$68-AP$63-AS$63), RANK(AT30, AT$5:AT$62)+COUNTIF(AT$30:AT30, AT30) -1, ""), "")</f>
        <v/>
      </c>
      <c r="AV30" s="93" t="str">
        <f t="shared" si="22"/>
        <v/>
      </c>
      <c r="AW30" s="103" t="str">
        <f t="shared" si="23"/>
        <v/>
      </c>
      <c r="AY30" s="144" t="str">
        <f>IF(AM30&lt;&gt; "", AM30/AM63, "")</f>
        <v/>
      </c>
      <c r="AZ30" s="62" t="str">
        <f t="shared" si="24"/>
        <v/>
      </c>
      <c r="BA30" s="70" t="str">
        <f t="shared" si="25"/>
        <v/>
      </c>
      <c r="BC30" s="97" t="str">
        <f t="shared" si="26"/>
        <v/>
      </c>
      <c r="BD30" s="62" t="str">
        <f t="shared" si="32"/>
        <v/>
      </c>
      <c r="BE30" s="62" t="str">
        <f t="shared" si="33"/>
        <v/>
      </c>
      <c r="BF30" s="145" t="str">
        <f t="shared" si="34"/>
        <v/>
      </c>
    </row>
    <row r="31" spans="1:58" ht="15" customHeight="1" x14ac:dyDescent="0.2">
      <c r="A31" s="160" t="s">
        <v>243</v>
      </c>
      <c r="B31" s="161" t="s">
        <v>301</v>
      </c>
      <c r="C31" s="162">
        <v>124796</v>
      </c>
      <c r="D31" s="163"/>
      <c r="E31" s="164">
        <f t="shared" si="0"/>
        <v>2.5287943262411345</v>
      </c>
      <c r="F31" s="165">
        <f t="shared" si="27"/>
        <v>2</v>
      </c>
      <c r="G31" s="165">
        <f t="shared" si="1"/>
        <v>26096</v>
      </c>
      <c r="H31" s="165" t="str">
        <f>IF(C31&lt;&gt;"", IF(RANK(G31, G$5:G$62)+COUNTIF(G$31:G31, G31) -1&lt;=(H$65-F$63), RANK(G31, G$5:G$62)+COUNTIF(G$31:G31, G31) -1, ""), "")</f>
        <v/>
      </c>
      <c r="I31" s="166">
        <f t="shared" si="2"/>
        <v>2</v>
      </c>
      <c r="J31" s="167">
        <v>47961</v>
      </c>
      <c r="K31" s="163"/>
      <c r="L31" s="164">
        <f t="shared" si="3"/>
        <v>1.0439239927736543</v>
      </c>
      <c r="M31" s="165">
        <f t="shared" si="28"/>
        <v>1</v>
      </c>
      <c r="N31" s="165">
        <f t="shared" si="4"/>
        <v>2018</v>
      </c>
      <c r="O31" s="165" t="str">
        <f>IF(J31&lt;&gt;"", IF(RANK(N31, N$5:N$62)+COUNTIF(N$31:N31, N31) -1&lt;=(O$65-M$63), RANK(N31, N$5:N$62)+COUNTIF(N$31:N31, N31) -1, ""), "")</f>
        <v/>
      </c>
      <c r="P31" s="166">
        <f t="shared" si="5"/>
        <v>1</v>
      </c>
      <c r="Q31" s="167">
        <v>70962</v>
      </c>
      <c r="R31" s="163"/>
      <c r="S31" s="164">
        <f t="shared" si="6"/>
        <v>1.4598531136209343</v>
      </c>
      <c r="T31" s="165">
        <f t="shared" si="29"/>
        <v>1</v>
      </c>
      <c r="U31" s="165">
        <f t="shared" si="7"/>
        <v>22353</v>
      </c>
      <c r="V31" s="165" t="str">
        <f>IF(Q31&lt;&gt;"", IF(RANK(U31, U$5:U$62)+COUNTIF(U$31:U31, U31) -1&lt;=(V$65-T$63), RANK(U31, U$5:U$62)+COUNTIF(U$31:U31, U31) -1, ""), "")</f>
        <v/>
      </c>
      <c r="W31" s="166">
        <f t="shared" si="8"/>
        <v>1</v>
      </c>
      <c r="X31" s="167">
        <v>12014</v>
      </c>
      <c r="Y31" s="163"/>
      <c r="Z31" s="164">
        <f t="shared" si="9"/>
        <v>0.30044764548478253</v>
      </c>
      <c r="AA31" s="165">
        <f t="shared" si="30"/>
        <v>0</v>
      </c>
      <c r="AB31" s="165">
        <f t="shared" si="10"/>
        <v>12014</v>
      </c>
      <c r="AC31" s="165" t="str">
        <f>IF(X31&lt;&gt;"", IF(RANK(AB31, AB$5:AB$62)+COUNTIF(AB$31:AB31, AB31) -1&lt;=(AC$65-AA$63), RANK(AB31, AB$5:AB$62)+COUNTIF(AB$31:AB31, AB31) -1, ""), "")</f>
        <v/>
      </c>
      <c r="AD31" s="166" t="str">
        <f t="shared" si="11"/>
        <v/>
      </c>
      <c r="AE31" s="167">
        <v>11186</v>
      </c>
      <c r="AF31" s="163"/>
      <c r="AG31" s="164">
        <f t="shared" si="12"/>
        <v>0.28855182376309135</v>
      </c>
      <c r="AH31" s="165">
        <f t="shared" si="31"/>
        <v>0</v>
      </c>
      <c r="AI31" s="165">
        <f t="shared" si="13"/>
        <v>11186</v>
      </c>
      <c r="AJ31" s="165" t="str">
        <f>IF(AE31&lt;&gt;"", IF(RANK(AI31, AI$5:AI$62)+COUNTIF(AI$31:AI31, AI31) -1&lt;=(AJ$65-AH$63), RANK(AI31, AI$5:AI$62)+COUNTIF(AI$31:AI31, AI31) -1, ""), "")</f>
        <v/>
      </c>
      <c r="AK31" s="166" t="str">
        <f t="shared" si="14"/>
        <v/>
      </c>
      <c r="AL31" s="168">
        <f t="shared" si="15"/>
        <v>4</v>
      </c>
      <c r="AM31" s="169">
        <f t="shared" si="16"/>
        <v>266919</v>
      </c>
      <c r="AN31" s="170"/>
      <c r="AO31" s="171">
        <f t="shared" si="17"/>
        <v>266919</v>
      </c>
      <c r="AP31" s="172" t="str">
        <f t="shared" si="18"/>
        <v/>
      </c>
      <c r="AQ31" s="172"/>
      <c r="AR31" s="173">
        <f t="shared" si="19"/>
        <v>11.275250285134964</v>
      </c>
      <c r="AS31" s="172">
        <f t="shared" si="20"/>
        <v>11</v>
      </c>
      <c r="AT31" s="172">
        <f t="shared" si="21"/>
        <v>6516</v>
      </c>
      <c r="AU31" s="171" t="str">
        <f>IF(AO31&lt;&gt;"", IF(RANK(AT31, AT$5:AT$62)+COUNTIF(AT$31:AT31, AT31) -1&lt;=(B$68-AP$63-AS$63), RANK(AT31, AT$5:AT$62)+COUNTIF(AT$31:AT31, AT31) -1, ""), "")</f>
        <v/>
      </c>
      <c r="AV31" s="171">
        <f t="shared" si="22"/>
        <v>11</v>
      </c>
      <c r="AW31" s="174">
        <f t="shared" si="23"/>
        <v>7</v>
      </c>
      <c r="AY31" s="175">
        <f>IF(AM31&lt;&gt; "", AM31/AM63, "")</f>
        <v>0.14893770171280116</v>
      </c>
      <c r="AZ31" s="176">
        <f t="shared" si="24"/>
        <v>0.15277777777777779</v>
      </c>
      <c r="BA31" s="177">
        <f t="shared" si="25"/>
        <v>3.8400760649770216E-3</v>
      </c>
      <c r="BC31" s="178">
        <f t="shared" si="26"/>
        <v>266919</v>
      </c>
      <c r="BD31" s="176">
        <f t="shared" si="32"/>
        <v>0.15445664527149797</v>
      </c>
      <c r="BE31" s="176">
        <f t="shared" si="33"/>
        <v>0.15277777777777779</v>
      </c>
      <c r="BF31" s="179">
        <f t="shared" si="34"/>
        <v>-1.6788674937201764E-3</v>
      </c>
    </row>
    <row r="32" spans="1:58" ht="15" customHeight="1" x14ac:dyDescent="0.2">
      <c r="A32" s="47" t="s">
        <v>244</v>
      </c>
      <c r="B32" s="48" t="s">
        <v>302</v>
      </c>
      <c r="C32" s="49"/>
      <c r="D32" s="134"/>
      <c r="E32" s="42" t="str">
        <f t="shared" si="0"/>
        <v/>
      </c>
      <c r="F32" s="43" t="str">
        <f t="shared" si="27"/>
        <v/>
      </c>
      <c r="G32" s="43" t="str">
        <f t="shared" si="1"/>
        <v/>
      </c>
      <c r="H32" s="43" t="str">
        <f>IF(C32&lt;&gt;"", IF(RANK(G32, G$5:G$62)+COUNTIF(G$32:G32, G32) -1&lt;=(H$65-F$63), RANK(G32, G$5:G$62)+COUNTIF(G$32:G32, G32) -1, ""), "")</f>
        <v/>
      </c>
      <c r="I32" s="138" t="str">
        <f t="shared" si="2"/>
        <v/>
      </c>
      <c r="J32" s="142"/>
      <c r="K32" s="134"/>
      <c r="L32" s="42" t="str">
        <f t="shared" si="3"/>
        <v/>
      </c>
      <c r="M32" s="43" t="str">
        <f t="shared" si="28"/>
        <v/>
      </c>
      <c r="N32" s="43" t="str">
        <f t="shared" si="4"/>
        <v/>
      </c>
      <c r="O32" s="43" t="str">
        <f>IF(J32&lt;&gt;"", IF(RANK(N32, N$5:N$62)+COUNTIF(N$32:N32, N32) -1&lt;=(O$65-M$63), RANK(N32, N$5:N$62)+COUNTIF(N$32:N32, N32) -1, ""), "")</f>
        <v/>
      </c>
      <c r="P32" s="138" t="str">
        <f t="shared" si="5"/>
        <v/>
      </c>
      <c r="Q32" s="142"/>
      <c r="R32" s="134"/>
      <c r="S32" s="42" t="str">
        <f t="shared" si="6"/>
        <v/>
      </c>
      <c r="T32" s="43" t="str">
        <f t="shared" si="29"/>
        <v/>
      </c>
      <c r="U32" s="43" t="str">
        <f t="shared" si="7"/>
        <v/>
      </c>
      <c r="V32" s="43" t="str">
        <f>IF(Q32&lt;&gt;"", IF(RANK(U32, U$5:U$62)+COUNTIF(U$32:U32, U32) -1&lt;=(V$65-T$63), RANK(U32, U$5:U$62)+COUNTIF(U$32:U32, U32) -1, ""), "")</f>
        <v/>
      </c>
      <c r="W32" s="138" t="str">
        <f t="shared" si="8"/>
        <v/>
      </c>
      <c r="X32" s="142"/>
      <c r="Y32" s="134"/>
      <c r="Z32" s="42" t="str">
        <f t="shared" si="9"/>
        <v/>
      </c>
      <c r="AA32" s="43" t="str">
        <f t="shared" si="30"/>
        <v/>
      </c>
      <c r="AB32" s="43" t="str">
        <f t="shared" si="10"/>
        <v/>
      </c>
      <c r="AC32" s="43" t="str">
        <f>IF(X32&lt;&gt;"", IF(RANK(AB32, AB$5:AB$62)+COUNTIF(AB$32:AB32, AB32) -1&lt;=(AC$65-AA$63), RANK(AB32, AB$5:AB$62)+COUNTIF(AB$32:AB32, AB32) -1, ""), "")</f>
        <v/>
      </c>
      <c r="AD32" s="138" t="str">
        <f t="shared" si="11"/>
        <v/>
      </c>
      <c r="AE32" s="142"/>
      <c r="AF32" s="134"/>
      <c r="AG32" s="42" t="str">
        <f t="shared" si="12"/>
        <v/>
      </c>
      <c r="AH32" s="43" t="str">
        <f t="shared" si="31"/>
        <v/>
      </c>
      <c r="AI32" s="43" t="str">
        <f t="shared" si="13"/>
        <v/>
      </c>
      <c r="AJ32" s="43" t="str">
        <f>IF(AE32&lt;&gt;"", IF(RANK(AI32, AI$5:AI$62)+COUNTIF(AI$32:AI32, AI32) -1&lt;=(AJ$65-AH$63), RANK(AI32, AI$5:AI$62)+COUNTIF(AI$32:AI32, AI32) -1, ""), "")</f>
        <v/>
      </c>
      <c r="AK32" s="138" t="str">
        <f t="shared" si="14"/>
        <v/>
      </c>
      <c r="AL32" s="149" t="str">
        <f t="shared" si="15"/>
        <v/>
      </c>
      <c r="AM32" s="50" t="str">
        <f t="shared" si="16"/>
        <v/>
      </c>
      <c r="AN32" s="51"/>
      <c r="AO32" s="84" t="str">
        <f t="shared" si="17"/>
        <v/>
      </c>
      <c r="AP32" s="86" t="str">
        <f t="shared" si="18"/>
        <v/>
      </c>
      <c r="AQ32" s="86"/>
      <c r="AR32" s="83" t="str">
        <f t="shared" si="19"/>
        <v/>
      </c>
      <c r="AS32" s="86" t="str">
        <f t="shared" si="20"/>
        <v/>
      </c>
      <c r="AT32" s="86" t="str">
        <f t="shared" si="21"/>
        <v/>
      </c>
      <c r="AU32" s="84" t="str">
        <f>IF(AO32&lt;&gt;"", IF(RANK(AT32, AT$5:AT$62)+COUNTIF(AT$32:AT32, AT32) -1&lt;=(B$68-AP$63-AS$63), RANK(AT32, AT$5:AT$62)+COUNTIF(AT$32:AT32, AT32) -1, ""), "")</f>
        <v/>
      </c>
      <c r="AV32" s="93" t="str">
        <f t="shared" si="22"/>
        <v/>
      </c>
      <c r="AW32" s="103" t="str">
        <f t="shared" si="23"/>
        <v/>
      </c>
      <c r="AY32" s="144" t="str">
        <f>IF(AM32&lt;&gt; "", AM32/AM63, "")</f>
        <v/>
      </c>
      <c r="AZ32" s="62" t="str">
        <f t="shared" si="24"/>
        <v/>
      </c>
      <c r="BA32" s="70" t="str">
        <f t="shared" si="25"/>
        <v/>
      </c>
      <c r="BC32" s="97" t="str">
        <f t="shared" si="26"/>
        <v/>
      </c>
      <c r="BD32" s="62" t="str">
        <f t="shared" si="32"/>
        <v/>
      </c>
      <c r="BE32" s="62" t="str">
        <f t="shared" si="33"/>
        <v/>
      </c>
      <c r="BF32" s="145" t="str">
        <f t="shared" si="34"/>
        <v/>
      </c>
    </row>
    <row r="33" spans="1:58" ht="15" customHeight="1" x14ac:dyDescent="0.2">
      <c r="A33" s="160" t="s">
        <v>245</v>
      </c>
      <c r="B33" s="161" t="s">
        <v>303</v>
      </c>
      <c r="C33" s="162">
        <v>38751</v>
      </c>
      <c r="D33" s="163"/>
      <c r="E33" s="164">
        <f t="shared" si="0"/>
        <v>0.7852279635258359</v>
      </c>
      <c r="F33" s="165">
        <f t="shared" si="27"/>
        <v>0</v>
      </c>
      <c r="G33" s="165">
        <f t="shared" si="1"/>
        <v>38751</v>
      </c>
      <c r="H33" s="165">
        <f>IF(C33&lt;&gt;"", IF(RANK(G33, G$5:G$62)+COUNTIF(G$33:G33, G33) -1&lt;=(H$65-F$63), RANK(G33, G$5:G$62)+COUNTIF(G$33:G33, G33) -1, ""), "")</f>
        <v>1</v>
      </c>
      <c r="I33" s="166">
        <f t="shared" si="2"/>
        <v>1</v>
      </c>
      <c r="J33" s="167">
        <v>52867</v>
      </c>
      <c r="K33" s="163"/>
      <c r="L33" s="164">
        <f t="shared" si="3"/>
        <v>1.1507084866029647</v>
      </c>
      <c r="M33" s="165">
        <f t="shared" si="28"/>
        <v>1</v>
      </c>
      <c r="N33" s="165">
        <f t="shared" si="4"/>
        <v>6924</v>
      </c>
      <c r="O33" s="165" t="str">
        <f>IF(J33&lt;&gt;"", IF(RANK(N33, N$5:N$62)+COUNTIF(N$33:N33, N33) -1&lt;=(O$65-M$63), RANK(N33, N$5:N$62)+COUNTIF(N$33:N33, N33) -1, ""), "")</f>
        <v/>
      </c>
      <c r="P33" s="166">
        <f t="shared" si="5"/>
        <v>1</v>
      </c>
      <c r="Q33" s="167">
        <v>24483</v>
      </c>
      <c r="R33" s="163"/>
      <c r="S33" s="164">
        <f t="shared" si="6"/>
        <v>0.50367215947664012</v>
      </c>
      <c r="T33" s="165">
        <f t="shared" si="29"/>
        <v>0</v>
      </c>
      <c r="U33" s="165">
        <f t="shared" si="7"/>
        <v>24483</v>
      </c>
      <c r="V33" s="165">
        <f>IF(Q33&lt;&gt;"", IF(RANK(U33, U$5:U$62)+COUNTIF(U$33:U33, U33) -1&lt;=(V$65-T$63), RANK(U33, U$5:U$62)+COUNTIF(U$33:U33, U33) -1, ""), "")</f>
        <v>1</v>
      </c>
      <c r="W33" s="166">
        <f t="shared" si="8"/>
        <v>1</v>
      </c>
      <c r="X33" s="167">
        <v>33558</v>
      </c>
      <c r="Y33" s="163"/>
      <c r="Z33" s="164">
        <f t="shared" si="9"/>
        <v>0.8392227473929027</v>
      </c>
      <c r="AA33" s="165">
        <f t="shared" si="30"/>
        <v>0</v>
      </c>
      <c r="AB33" s="165">
        <f t="shared" si="10"/>
        <v>33558</v>
      </c>
      <c r="AC33" s="165">
        <f>IF(X33&lt;&gt;"", IF(RANK(AB33, AB$5:AB$62)+COUNTIF(AB$33:AB33, AB33) -1&lt;=(AC$65-AA$63), RANK(AB33, AB$5:AB$62)+COUNTIF(AB$33:AB33, AB33) -1, ""), "")</f>
        <v>2</v>
      </c>
      <c r="AD33" s="166">
        <f t="shared" si="11"/>
        <v>1</v>
      </c>
      <c r="AE33" s="167">
        <v>33150</v>
      </c>
      <c r="AF33" s="163"/>
      <c r="AG33" s="164">
        <f t="shared" si="12"/>
        <v>0.85513078470824955</v>
      </c>
      <c r="AH33" s="165">
        <f t="shared" si="31"/>
        <v>0</v>
      </c>
      <c r="AI33" s="165">
        <f t="shared" si="13"/>
        <v>33150</v>
      </c>
      <c r="AJ33" s="165">
        <f>IF(AE33&lt;&gt;"", IF(RANK(AI33, AI$5:AI$62)+COUNTIF(AI$33:AI33, AI33) -1&lt;=(AJ$65-AH$63), RANK(AI33, AI$5:AI$62)+COUNTIF(AI$33:AI33, AI33) -1, ""), "")</f>
        <v>1</v>
      </c>
      <c r="AK33" s="166">
        <f t="shared" si="14"/>
        <v>1</v>
      </c>
      <c r="AL33" s="168">
        <f t="shared" si="15"/>
        <v>5</v>
      </c>
      <c r="AM33" s="169">
        <f t="shared" si="16"/>
        <v>182809</v>
      </c>
      <c r="AN33" s="170"/>
      <c r="AO33" s="171">
        <f t="shared" si="17"/>
        <v>182809</v>
      </c>
      <c r="AP33" s="172" t="str">
        <f t="shared" si="18"/>
        <v/>
      </c>
      <c r="AQ33" s="172"/>
      <c r="AR33" s="173">
        <f t="shared" si="19"/>
        <v>7.7222574240696149</v>
      </c>
      <c r="AS33" s="172">
        <f t="shared" si="20"/>
        <v>7</v>
      </c>
      <c r="AT33" s="172">
        <f t="shared" si="21"/>
        <v>17098</v>
      </c>
      <c r="AU33" s="171">
        <f>IF(AO33&lt;&gt;"", IF(RANK(AT33, AT$5:AT$62)+COUNTIF(AT$33:AT33, AT33) -1&lt;=(B$68-AP$63-AS$63), RANK(AT33, AT$5:AT$62)+COUNTIF(AT$33:AT33, AT33) -1, ""), "")</f>
        <v>2</v>
      </c>
      <c r="AV33" s="171">
        <f t="shared" si="22"/>
        <v>8</v>
      </c>
      <c r="AW33" s="174">
        <f t="shared" si="23"/>
        <v>3</v>
      </c>
      <c r="AY33" s="175">
        <f>IF(AM33&lt;&gt; "", AM33/AM63, "")</f>
        <v>0.10200529865770314</v>
      </c>
      <c r="AZ33" s="176">
        <f t="shared" si="24"/>
        <v>0.1111111111111111</v>
      </c>
      <c r="BA33" s="177">
        <f t="shared" si="25"/>
        <v>9.1058124534079965E-3</v>
      </c>
      <c r="BC33" s="178">
        <f t="shared" si="26"/>
        <v>182809</v>
      </c>
      <c r="BD33" s="176">
        <f t="shared" ref="BD33:BD38" si="35">IF(BC33&lt;&gt;"", BC33/BC$63, "")</f>
        <v>0.10578514405282979</v>
      </c>
      <c r="BE33" s="176">
        <f t="shared" ref="BE33:BE38" si="36">IF(_xlfn.NUMBERVALUE(AV33)&lt;&gt;0, AV33/AV$63, "")</f>
        <v>0.1111111111111111</v>
      </c>
      <c r="BF33" s="179">
        <f t="shared" ref="BF33:BF38" si="37">IF(BD33&lt;&gt;"", BE33-BD33, "")</f>
        <v>5.3259670582813112E-3</v>
      </c>
    </row>
    <row r="34" spans="1:58" ht="15" customHeight="1" x14ac:dyDescent="0.2">
      <c r="A34" s="47" t="s">
        <v>246</v>
      </c>
      <c r="B34" s="48" t="s">
        <v>304</v>
      </c>
      <c r="C34" s="141">
        <v>51</v>
      </c>
      <c r="D34" s="134"/>
      <c r="E34" s="42">
        <f t="shared" si="0"/>
        <v>1.0334346504559271E-3</v>
      </c>
      <c r="F34" s="43">
        <f t="shared" si="27"/>
        <v>0</v>
      </c>
      <c r="G34" s="43">
        <f t="shared" si="1"/>
        <v>51</v>
      </c>
      <c r="H34" s="43" t="str">
        <f>IF(C34&lt;&gt;"", IF(RANK(G34, G$5:G$62)+COUNTIF(G$34:G34, G34) -1&lt;=(H$65-F$63), RANK(G34, G$5:G$62)+COUNTIF(G$34:G34, G34) -1, ""), "")</f>
        <v/>
      </c>
      <c r="I34" s="138" t="str">
        <f t="shared" si="2"/>
        <v/>
      </c>
      <c r="J34" s="143">
        <v>70</v>
      </c>
      <c r="K34" s="134"/>
      <c r="L34" s="42">
        <f t="shared" si="3"/>
        <v>1.5236271031495549E-3</v>
      </c>
      <c r="M34" s="43">
        <f t="shared" si="28"/>
        <v>0</v>
      </c>
      <c r="N34" s="43">
        <f t="shared" si="4"/>
        <v>70</v>
      </c>
      <c r="O34" s="43" t="str">
        <f>IF(J34&lt;&gt;"", IF(RANK(N34, N$5:N$62)+COUNTIF(N$34:N34, N34) -1&lt;=(O$65-M$63), RANK(N34, N$5:N$62)+COUNTIF(N$34:N34, N34) -1, ""), "")</f>
        <v/>
      </c>
      <c r="P34" s="138" t="str">
        <f t="shared" si="5"/>
        <v/>
      </c>
      <c r="Q34" s="143">
        <v>31</v>
      </c>
      <c r="R34" s="134"/>
      <c r="S34" s="42">
        <f t="shared" si="6"/>
        <v>6.377419819375013E-4</v>
      </c>
      <c r="T34" s="43">
        <f t="shared" si="29"/>
        <v>0</v>
      </c>
      <c r="U34" s="43">
        <f t="shared" si="7"/>
        <v>31</v>
      </c>
      <c r="V34" s="43" t="str">
        <f>IF(Q34&lt;&gt;"", IF(RANK(U34, U$5:U$62)+COUNTIF(U$34:U34, U34) -1&lt;=(V$65-T$63), RANK(U34, U$5:U$62)+COUNTIF(U$34:U34, U34) -1, ""), "")</f>
        <v/>
      </c>
      <c r="W34" s="138" t="str">
        <f t="shared" si="8"/>
        <v/>
      </c>
      <c r="X34" s="143">
        <v>64</v>
      </c>
      <c r="Y34" s="134"/>
      <c r="Z34" s="42">
        <f t="shared" si="9"/>
        <v>1.6005201690549428E-3</v>
      </c>
      <c r="AA34" s="43">
        <f t="shared" si="30"/>
        <v>0</v>
      </c>
      <c r="AB34" s="43">
        <f t="shared" si="10"/>
        <v>64</v>
      </c>
      <c r="AC34" s="43" t="str">
        <f>IF(X34&lt;&gt;"", IF(RANK(AB34, AB$5:AB$62)+COUNTIF(AB$34:AB34, AB34) -1&lt;=(AC$65-AA$63), RANK(AB34, AB$5:AB$62)+COUNTIF(AB$34:AB34, AB34) -1, ""), "")</f>
        <v/>
      </c>
      <c r="AD34" s="138" t="str">
        <f t="shared" si="11"/>
        <v/>
      </c>
      <c r="AE34" s="143">
        <v>82</v>
      </c>
      <c r="AF34" s="134"/>
      <c r="AG34" s="42">
        <f t="shared" si="12"/>
        <v>2.1152556363823968E-3</v>
      </c>
      <c r="AH34" s="43">
        <f t="shared" si="31"/>
        <v>0</v>
      </c>
      <c r="AI34" s="43">
        <f t="shared" si="13"/>
        <v>82</v>
      </c>
      <c r="AJ34" s="43" t="str">
        <f>IF(AE34&lt;&gt;"", IF(RANK(AI34, AI$5:AI$62)+COUNTIF(AI$34:AI34, AI34) -1&lt;=(AJ$65-AH$63), RANK(AI34, AI$5:AI$62)+COUNTIF(AI$34:AI34, AI34) -1, ""), "")</f>
        <v/>
      </c>
      <c r="AK34" s="138" t="str">
        <f t="shared" si="14"/>
        <v/>
      </c>
      <c r="AL34" s="149" t="str">
        <f t="shared" si="15"/>
        <v/>
      </c>
      <c r="AM34" s="50">
        <f t="shared" si="16"/>
        <v>298</v>
      </c>
      <c r="AN34" s="51"/>
      <c r="AO34" s="84" t="str">
        <f t="shared" si="17"/>
        <v/>
      </c>
      <c r="AP34" s="86" t="str">
        <f t="shared" si="18"/>
        <v/>
      </c>
      <c r="AQ34" s="86"/>
      <c r="AR34" s="83" t="str">
        <f t="shared" si="19"/>
        <v/>
      </c>
      <c r="AS34" s="86" t="str">
        <f t="shared" si="20"/>
        <v/>
      </c>
      <c r="AT34" s="86" t="str">
        <f t="shared" si="21"/>
        <v/>
      </c>
      <c r="AU34" s="84" t="str">
        <f>IF(AO34&lt;&gt;"", IF(RANK(AT34, AT$5:AT$62)+COUNTIF(AT$34:AT34, AT34) -1&lt;=(B$68-AP$63-AS$63), RANK(AT34, AT$5:AT$62)+COUNTIF(AT$34:AT34, AT34) -1, ""), "")</f>
        <v/>
      </c>
      <c r="AV34" s="93" t="str">
        <f t="shared" si="22"/>
        <v/>
      </c>
      <c r="AW34" s="103" t="str">
        <f t="shared" si="23"/>
        <v/>
      </c>
      <c r="AY34" s="144">
        <f>IF(AM34&lt;&gt; "", AM34/AM63, "")</f>
        <v>1.6628053870430633E-4</v>
      </c>
      <c r="AZ34" s="62" t="str">
        <f t="shared" si="24"/>
        <v/>
      </c>
      <c r="BA34" s="70">
        <f t="shared" si="25"/>
        <v>-1.66280538704306E-4</v>
      </c>
      <c r="BC34" s="97" t="str">
        <f t="shared" si="26"/>
        <v/>
      </c>
      <c r="BD34" s="62" t="str">
        <f t="shared" si="35"/>
        <v/>
      </c>
      <c r="BE34" s="62" t="str">
        <f t="shared" si="36"/>
        <v/>
      </c>
      <c r="BF34" s="145" t="str">
        <f t="shared" si="37"/>
        <v/>
      </c>
    </row>
    <row r="35" spans="1:58" ht="15" customHeight="1" x14ac:dyDescent="0.2">
      <c r="A35" s="47" t="s">
        <v>247</v>
      </c>
      <c r="B35" s="48" t="s">
        <v>305</v>
      </c>
      <c r="C35" s="49"/>
      <c r="D35" s="134"/>
      <c r="E35" s="42" t="str">
        <f t="shared" si="0"/>
        <v/>
      </c>
      <c r="F35" s="43" t="str">
        <f t="shared" si="27"/>
        <v/>
      </c>
      <c r="G35" s="43" t="str">
        <f t="shared" si="1"/>
        <v/>
      </c>
      <c r="H35" s="43" t="str">
        <f>IF(C35&lt;&gt;"", IF(RANK(G35, G$5:G$62)+COUNTIF(G$35:G35, G35) -1&lt;=(H$65-F$63), RANK(G35, G$5:G$62)+COUNTIF(G$35:G35, G35) -1, ""), "")</f>
        <v/>
      </c>
      <c r="I35" s="138" t="str">
        <f t="shared" si="2"/>
        <v/>
      </c>
      <c r="J35" s="142"/>
      <c r="K35" s="134"/>
      <c r="L35" s="42" t="str">
        <f t="shared" si="3"/>
        <v/>
      </c>
      <c r="M35" s="43" t="str">
        <f t="shared" si="28"/>
        <v/>
      </c>
      <c r="N35" s="43" t="str">
        <f t="shared" si="4"/>
        <v/>
      </c>
      <c r="O35" s="43" t="str">
        <f>IF(J35&lt;&gt;"", IF(RANK(N35, N$5:N$62)+COUNTIF(N$35:N35, N35) -1&lt;=(O$65-M$63), RANK(N35, N$5:N$62)+COUNTIF(N$35:N35, N35) -1, ""), "")</f>
        <v/>
      </c>
      <c r="P35" s="138" t="str">
        <f t="shared" si="5"/>
        <v/>
      </c>
      <c r="Q35" s="142"/>
      <c r="R35" s="134"/>
      <c r="S35" s="42" t="str">
        <f t="shared" si="6"/>
        <v/>
      </c>
      <c r="T35" s="43" t="str">
        <f t="shared" si="29"/>
        <v/>
      </c>
      <c r="U35" s="43" t="str">
        <f t="shared" si="7"/>
        <v/>
      </c>
      <c r="V35" s="43" t="str">
        <f>IF(Q35&lt;&gt;"", IF(RANK(U35, U$5:U$62)+COUNTIF(U$35:U35, U35) -1&lt;=(V$65-T$63), RANK(U35, U$5:U$62)+COUNTIF(U$35:U35, U35) -1, ""), "")</f>
        <v/>
      </c>
      <c r="W35" s="138" t="str">
        <f t="shared" si="8"/>
        <v/>
      </c>
      <c r="X35" s="142"/>
      <c r="Y35" s="134"/>
      <c r="Z35" s="42" t="str">
        <f t="shared" si="9"/>
        <v/>
      </c>
      <c r="AA35" s="43" t="str">
        <f t="shared" si="30"/>
        <v/>
      </c>
      <c r="AB35" s="43" t="str">
        <f t="shared" si="10"/>
        <v/>
      </c>
      <c r="AC35" s="43" t="str">
        <f>IF(X35&lt;&gt;"", IF(RANK(AB35, AB$5:AB$62)+COUNTIF(AB$35:AB35, AB35) -1&lt;=(AC$65-AA$63), RANK(AB35, AB$5:AB$62)+COUNTIF(AB$35:AB35, AB35) -1, ""), "")</f>
        <v/>
      </c>
      <c r="AD35" s="138" t="str">
        <f t="shared" si="11"/>
        <v/>
      </c>
      <c r="AE35" s="142"/>
      <c r="AF35" s="134"/>
      <c r="AG35" s="42" t="str">
        <f t="shared" si="12"/>
        <v/>
      </c>
      <c r="AH35" s="43" t="str">
        <f t="shared" si="31"/>
        <v/>
      </c>
      <c r="AI35" s="43" t="str">
        <f t="shared" si="13"/>
        <v/>
      </c>
      <c r="AJ35" s="43" t="str">
        <f>IF(AE35&lt;&gt;"", IF(RANK(AI35, AI$5:AI$62)+COUNTIF(AI$35:AI35, AI35) -1&lt;=(AJ$65-AH$63), RANK(AI35, AI$5:AI$62)+COUNTIF(AI$35:AI35, AI35) -1, ""), "")</f>
        <v/>
      </c>
      <c r="AK35" s="138" t="str">
        <f t="shared" si="14"/>
        <v/>
      </c>
      <c r="AL35" s="149" t="str">
        <f t="shared" si="15"/>
        <v/>
      </c>
      <c r="AM35" s="50" t="str">
        <f t="shared" si="16"/>
        <v/>
      </c>
      <c r="AN35" s="51"/>
      <c r="AO35" s="84" t="str">
        <f t="shared" si="17"/>
        <v/>
      </c>
      <c r="AP35" s="86" t="str">
        <f t="shared" si="18"/>
        <v/>
      </c>
      <c r="AQ35" s="86"/>
      <c r="AR35" s="83" t="str">
        <f t="shared" si="19"/>
        <v/>
      </c>
      <c r="AS35" s="86" t="str">
        <f t="shared" si="20"/>
        <v/>
      </c>
      <c r="AT35" s="86" t="str">
        <f t="shared" si="21"/>
        <v/>
      </c>
      <c r="AU35" s="84" t="str">
        <f>IF(AO35&lt;&gt;"", IF(RANK(AT35, AT$5:AT$62)+COUNTIF(AT$35:AT35, AT35) -1&lt;=(B$68-AP$63-AS$63), RANK(AT35, AT$5:AT$62)+COUNTIF(AT$35:AT35, AT35) -1, ""), "")</f>
        <v/>
      </c>
      <c r="AV35" s="93" t="str">
        <f t="shared" si="22"/>
        <v/>
      </c>
      <c r="AW35" s="103" t="str">
        <f t="shared" si="23"/>
        <v/>
      </c>
      <c r="AY35" s="144" t="str">
        <f>IF(AM35&lt;&gt; "", AM35/AM63, "")</f>
        <v/>
      </c>
      <c r="AZ35" s="62" t="str">
        <f t="shared" si="24"/>
        <v/>
      </c>
      <c r="BA35" s="70" t="str">
        <f t="shared" si="25"/>
        <v/>
      </c>
      <c r="BC35" s="97" t="str">
        <f t="shared" si="26"/>
        <v/>
      </c>
      <c r="BD35" s="62" t="str">
        <f t="shared" si="35"/>
        <v/>
      </c>
      <c r="BE35" s="62" t="str">
        <f t="shared" si="36"/>
        <v/>
      </c>
      <c r="BF35" s="145" t="str">
        <f t="shared" si="37"/>
        <v/>
      </c>
    </row>
    <row r="36" spans="1:58" ht="15" customHeight="1" x14ac:dyDescent="0.2">
      <c r="A36" s="47" t="s">
        <v>248</v>
      </c>
      <c r="B36" s="48" t="s">
        <v>306</v>
      </c>
      <c r="C36" s="141">
        <v>102</v>
      </c>
      <c r="D36" s="134"/>
      <c r="E36" s="42">
        <f t="shared" si="0"/>
        <v>2.0668693009118543E-3</v>
      </c>
      <c r="F36" s="43">
        <f t="shared" si="27"/>
        <v>0</v>
      </c>
      <c r="G36" s="43">
        <f t="shared" si="1"/>
        <v>102</v>
      </c>
      <c r="H36" s="43" t="str">
        <f>IF(C36&lt;&gt;"", IF(RANK(G36, G$5:G$62)+COUNTIF(G$36:G36, G36) -1&lt;=(H$65-F$63), RANK(G36, G$5:G$62)+COUNTIF(G$36:G36, G36) -1, ""), "")</f>
        <v/>
      </c>
      <c r="I36" s="138" t="str">
        <f t="shared" si="2"/>
        <v/>
      </c>
      <c r="J36" s="143">
        <v>44</v>
      </c>
      <c r="K36" s="134"/>
      <c r="L36" s="42">
        <f t="shared" si="3"/>
        <v>9.5770846483686305E-4</v>
      </c>
      <c r="M36" s="43">
        <f t="shared" si="28"/>
        <v>0</v>
      </c>
      <c r="N36" s="43">
        <f t="shared" si="4"/>
        <v>44</v>
      </c>
      <c r="O36" s="43" t="str">
        <f>IF(J36&lt;&gt;"", IF(RANK(N36, N$5:N$62)+COUNTIF(N$36:N36, N36) -1&lt;=(O$65-M$63), RANK(N36, N$5:N$62)+COUNTIF(N$36:N36, N36) -1, ""), "")</f>
        <v/>
      </c>
      <c r="P36" s="138" t="str">
        <f t="shared" si="5"/>
        <v/>
      </c>
      <c r="Q36" s="143">
        <v>31</v>
      </c>
      <c r="R36" s="134"/>
      <c r="S36" s="42">
        <f t="shared" si="6"/>
        <v>6.377419819375013E-4</v>
      </c>
      <c r="T36" s="43">
        <f t="shared" si="29"/>
        <v>0</v>
      </c>
      <c r="U36" s="43">
        <f t="shared" si="7"/>
        <v>31</v>
      </c>
      <c r="V36" s="43" t="str">
        <f>IF(Q36&lt;&gt;"", IF(RANK(U36, U$5:U$62)+COUNTIF(U$36:U36, U36) -1&lt;=(V$65-T$63), RANK(U36, U$5:U$62)+COUNTIF(U$36:U36, U36) -1, ""), "")</f>
        <v/>
      </c>
      <c r="W36" s="138" t="str">
        <f t="shared" si="8"/>
        <v/>
      </c>
      <c r="X36" s="143">
        <v>57</v>
      </c>
      <c r="Y36" s="134"/>
      <c r="Z36" s="42">
        <f t="shared" si="9"/>
        <v>1.4254632755645584E-3</v>
      </c>
      <c r="AA36" s="43">
        <f t="shared" si="30"/>
        <v>0</v>
      </c>
      <c r="AB36" s="43">
        <f t="shared" si="10"/>
        <v>57</v>
      </c>
      <c r="AC36" s="43" t="str">
        <f>IF(X36&lt;&gt;"", IF(RANK(AB36, AB$5:AB$62)+COUNTIF(AB$36:AB36, AB36) -1&lt;=(AC$65-AA$63), RANK(AB36, AB$5:AB$62)+COUNTIF(AB$36:AB36, AB36) -1, ""), "")</f>
        <v/>
      </c>
      <c r="AD36" s="138" t="str">
        <f t="shared" si="11"/>
        <v/>
      </c>
      <c r="AE36" s="143">
        <v>65</v>
      </c>
      <c r="AF36" s="134"/>
      <c r="AG36" s="42">
        <f t="shared" si="12"/>
        <v>1.676727028839705E-3</v>
      </c>
      <c r="AH36" s="43">
        <f t="shared" si="31"/>
        <v>0</v>
      </c>
      <c r="AI36" s="43">
        <f t="shared" si="13"/>
        <v>65</v>
      </c>
      <c r="AJ36" s="43" t="str">
        <f>IF(AE36&lt;&gt;"", IF(RANK(AI36, AI$5:AI$62)+COUNTIF(AI$36:AI36, AI36) -1&lt;=(AJ$65-AH$63), RANK(AI36, AI$5:AI$62)+COUNTIF(AI$36:AI36, AI36) -1, ""), "")</f>
        <v/>
      </c>
      <c r="AK36" s="138" t="str">
        <f t="shared" si="14"/>
        <v/>
      </c>
      <c r="AL36" s="149" t="str">
        <f t="shared" si="15"/>
        <v/>
      </c>
      <c r="AM36" s="50">
        <f t="shared" si="16"/>
        <v>299</v>
      </c>
      <c r="AN36" s="51"/>
      <c r="AO36" s="84" t="str">
        <f t="shared" si="17"/>
        <v/>
      </c>
      <c r="AP36" s="86" t="str">
        <f t="shared" si="18"/>
        <v/>
      </c>
      <c r="AQ36" s="86"/>
      <c r="AR36" s="83" t="str">
        <f t="shared" si="19"/>
        <v/>
      </c>
      <c r="AS36" s="86" t="str">
        <f t="shared" si="20"/>
        <v/>
      </c>
      <c r="AT36" s="86" t="str">
        <f t="shared" si="21"/>
        <v/>
      </c>
      <c r="AU36" s="84" t="str">
        <f>IF(AO36&lt;&gt;"", IF(RANK(AT36, AT$5:AT$62)+COUNTIF(AT$36:AT36, AT36) -1&lt;=(B$68-AP$63-AS$63), RANK(AT36, AT$5:AT$62)+COUNTIF(AT$36:AT36, AT36) -1, ""), "")</f>
        <v/>
      </c>
      <c r="AV36" s="93" t="str">
        <f t="shared" si="22"/>
        <v/>
      </c>
      <c r="AW36" s="103" t="str">
        <f t="shared" si="23"/>
        <v/>
      </c>
      <c r="AY36" s="144">
        <f>IF(AM36&lt;&gt; "", AM36/AM63, "")</f>
        <v>1.6683852708922011E-4</v>
      </c>
      <c r="AZ36" s="62" t="str">
        <f t="shared" si="24"/>
        <v/>
      </c>
      <c r="BA36" s="70">
        <f t="shared" si="25"/>
        <v>-1.6683852708922E-4</v>
      </c>
      <c r="BC36" s="97" t="str">
        <f t="shared" si="26"/>
        <v/>
      </c>
      <c r="BD36" s="62" t="str">
        <f t="shared" si="35"/>
        <v/>
      </c>
      <c r="BE36" s="62" t="str">
        <f t="shared" si="36"/>
        <v/>
      </c>
      <c r="BF36" s="145" t="str">
        <f t="shared" si="37"/>
        <v/>
      </c>
    </row>
    <row r="37" spans="1:58" ht="15" customHeight="1" x14ac:dyDescent="0.2">
      <c r="A37" s="47" t="s">
        <v>249</v>
      </c>
      <c r="B37" s="48" t="s">
        <v>307</v>
      </c>
      <c r="C37" s="141">
        <v>833</v>
      </c>
      <c r="D37" s="134"/>
      <c r="E37" s="42">
        <f t="shared" ref="E37:E62" si="38">IF(C37&lt;&gt;"", C37/D$63, "")</f>
        <v>1.6879432624113476E-2</v>
      </c>
      <c r="F37" s="43">
        <f t="shared" si="27"/>
        <v>0</v>
      </c>
      <c r="G37" s="43">
        <f t="shared" ref="G37:G62" si="39">IF(C37&lt;&gt;"", C37-F37*D$63, "")</f>
        <v>833</v>
      </c>
      <c r="H37" s="43" t="str">
        <f>IF(C37&lt;&gt;"", IF(RANK(G37, G$5:G$62)+COUNTIF(G$37:G37, G37) -1&lt;=(H$65-F$63), RANK(G37, G$5:G$62)+COUNTIF(G$37:G37, G37) -1, ""), "")</f>
        <v/>
      </c>
      <c r="I37" s="138" t="str">
        <f t="shared" ref="I37:I62" si="40">IF(IF(H37&lt;&gt;"", _xlfn.NUMBERVALUE(F37)+1, _xlfn.NUMBERVALUE(F37))&lt;&gt;0, IF(H37&lt;&gt;"", _xlfn.NUMBERVALUE(F37)+1, _xlfn.NUMBERVALUE(F37)), "")</f>
        <v/>
      </c>
      <c r="J37" s="143">
        <v>166</v>
      </c>
      <c r="K37" s="134"/>
      <c r="L37" s="42">
        <f t="shared" ref="L37:L62" si="41">IF(J37&lt;&gt;"", J37/K$63, "")</f>
        <v>3.6131728446118015E-3</v>
      </c>
      <c r="M37" s="43">
        <f t="shared" si="28"/>
        <v>0</v>
      </c>
      <c r="N37" s="43">
        <f t="shared" ref="N37:N62" si="42">IF(J37&lt;&gt;"", J37-M37*K$63, "")</f>
        <v>166</v>
      </c>
      <c r="O37" s="43" t="str">
        <f>IF(J37&lt;&gt;"", IF(RANK(N37, N$5:N$62)+COUNTIF(N$37:N37, N37) -1&lt;=(O$65-M$63), RANK(N37, N$5:N$62)+COUNTIF(N$37:N37, N37) -1, ""), "")</f>
        <v/>
      </c>
      <c r="P37" s="138" t="str">
        <f t="shared" ref="P37:P62" si="43">IF(IF(O37&lt;&gt;"", _xlfn.NUMBERVALUE(M37)+1, _xlfn.NUMBERVALUE(M37))&lt;&gt;0, IF(O37&lt;&gt;"", _xlfn.NUMBERVALUE(M37)+1, _xlfn.NUMBERVALUE(M37)), "")</f>
        <v/>
      </c>
      <c r="Q37" s="143">
        <v>320</v>
      </c>
      <c r="R37" s="134"/>
      <c r="S37" s="42">
        <f t="shared" ref="S37:S62" si="44">IF(Q37&lt;&gt;"", Q37/R$63, "")</f>
        <v>6.5831430393548523E-3</v>
      </c>
      <c r="T37" s="43">
        <f t="shared" si="29"/>
        <v>0</v>
      </c>
      <c r="U37" s="43">
        <f t="shared" ref="U37:U62" si="45">IF(Q37&lt;&gt;"", Q37-T37*R$63, "")</f>
        <v>320</v>
      </c>
      <c r="V37" s="43" t="str">
        <f>IF(Q37&lt;&gt;"", IF(RANK(U37, U$5:U$62)+COUNTIF(U$37:U37, U37) -1&lt;=(V$65-T$63), RANK(U37, U$5:U$62)+COUNTIF(U$37:U37, U37) -1, ""), "")</f>
        <v/>
      </c>
      <c r="W37" s="138" t="str">
        <f t="shared" ref="W37:W62" si="46">IF(IF(V37&lt;&gt;"", _xlfn.NUMBERVALUE(T37)+1, _xlfn.NUMBERVALUE(T37))&lt;&gt;0, IF(V37&lt;&gt;"", _xlfn.NUMBERVALUE(T37)+1, _xlfn.NUMBERVALUE(T37)), "")</f>
        <v/>
      </c>
      <c r="X37" s="143">
        <v>139</v>
      </c>
      <c r="Y37" s="134"/>
      <c r="Z37" s="42">
        <f t="shared" ref="Z37:Z62" si="47">IF(X37&lt;&gt;"", X37/Y$63, "")</f>
        <v>3.476129742166204E-3</v>
      </c>
      <c r="AA37" s="43">
        <f t="shared" si="30"/>
        <v>0</v>
      </c>
      <c r="AB37" s="43">
        <f t="shared" ref="AB37:AB62" si="48">IF(X37&lt;&gt;"", X37-AA37*Y$63, "")</f>
        <v>139</v>
      </c>
      <c r="AC37" s="43" t="str">
        <f>IF(X37&lt;&gt;"", IF(RANK(AB37, AB$5:AB$62)+COUNTIF(AB$37:AB37, AB37) -1&lt;=(AC$65-AA$63), RANK(AB37, AB$5:AB$62)+COUNTIF(AB$37:AB37, AB37) -1, ""), "")</f>
        <v/>
      </c>
      <c r="AD37" s="138" t="str">
        <f t="shared" ref="AD37:AD62" si="49">IF(IF(AC37&lt;&gt;"", _xlfn.NUMBERVALUE(AA37)+1, _xlfn.NUMBERVALUE(AA37))&lt;&gt;0, IF(AC37&lt;&gt;"", _xlfn.NUMBERVALUE(AA37)+1, _xlfn.NUMBERVALUE(AA37)), "")</f>
        <v/>
      </c>
      <c r="AE37" s="143">
        <v>163</v>
      </c>
      <c r="AF37" s="134"/>
      <c r="AG37" s="42">
        <f t="shared" ref="AG37:AG62" si="50">IF(AE37&lt;&gt;"", AE37/AF$63, "")</f>
        <v>4.2047154723211062E-3</v>
      </c>
      <c r="AH37" s="43">
        <f t="shared" si="31"/>
        <v>0</v>
      </c>
      <c r="AI37" s="43">
        <f t="shared" ref="AI37:AI62" si="51">IF(AE37&lt;&gt;"", AE37-AH37*AF$63, "")</f>
        <v>163</v>
      </c>
      <c r="AJ37" s="43" t="str">
        <f>IF(AE37&lt;&gt;"", IF(RANK(AI37, AI$5:AI$62)+COUNTIF(AI$37:AI37, AI37) -1&lt;=(AJ$65-AH$63), RANK(AI37, AI$5:AI$62)+COUNTIF(AI$37:AI37, AI37) -1, ""), "")</f>
        <v/>
      </c>
      <c r="AK37" s="138" t="str">
        <f t="shared" ref="AK37:AK62" si="52">IF(IF(AJ37&lt;&gt;"", _xlfn.NUMBERVALUE(AH37)+1, _xlfn.NUMBERVALUE(AH37))&lt;&gt;0, IF(AJ37&lt;&gt;"", _xlfn.NUMBERVALUE(AH37)+1, _xlfn.NUMBERVALUE(AH37)), "")</f>
        <v/>
      </c>
      <c r="AL37" s="149" t="str">
        <f t="shared" ref="AL37:AL62" si="53">IF(_xlfn.NUMBERVALUE(I37)+_xlfn.NUMBERVALUE(P37)+_xlfn.NUMBERVALUE(W37)+_xlfn.NUMBERVALUE(AD37)+_xlfn.NUMBERVALUE(AK37)&lt;&gt;0, _xlfn.NUMBERVALUE(I37)+_xlfn.NUMBERVALUE(P37)+_xlfn.NUMBERVALUE(W37)+_xlfn.NUMBERVALUE(AD37)+_xlfn.NUMBERVALUE(AK37), "")</f>
        <v/>
      </c>
      <c r="AM37" s="50">
        <f t="shared" ref="AM37:AM62" si="54">IF(_xlfn.NUMBERVALUE(C37)+_xlfn.NUMBERVALUE(J37)+_xlfn.NUMBERVALUE(Q37)+_xlfn.NUMBERVALUE(X37)+_xlfn.NUMBERVALUE(AE37)&lt;&gt;0, _xlfn.NUMBERVALUE(C37)+_xlfn.NUMBERVALUE(J37)+_xlfn.NUMBERVALUE(Q37)+_xlfn.NUMBERVALUE(X37)+_xlfn.NUMBERVALUE(AE37), "")</f>
        <v>1621</v>
      </c>
      <c r="AN37" s="51"/>
      <c r="AO37" s="84" t="str">
        <f t="shared" ref="AO37:AO62" si="55">IF(AM37&gt;=AN$63, AM37, "")</f>
        <v/>
      </c>
      <c r="AP37" s="86" t="str">
        <f t="shared" ref="AP37:AP62" si="56">IF(AND(AL37&lt;&gt; "", AO37= ""),AL37, "")</f>
        <v/>
      </c>
      <c r="AQ37" s="86"/>
      <c r="AR37" s="83" t="str">
        <f t="shared" ref="AR37:AR62" si="57">IF(AO37&lt;&gt;"", AO37/AQ$63, "")</f>
        <v/>
      </c>
      <c r="AS37" s="86" t="str">
        <f t="shared" ref="AS37:AS62" si="58">IF(AR37&lt;&gt;"", _xlfn.FLOOR.MATH(AR37), "")</f>
        <v/>
      </c>
      <c r="AT37" s="86" t="str">
        <f t="shared" ref="AT37:AT62" si="59">IF(AO37&lt;&gt;"", AO37-AS37*AQ$63, "")</f>
        <v/>
      </c>
      <c r="AU37" s="84" t="str">
        <f>IF(AO37&lt;&gt;"", IF(RANK(AT37, AT$5:AT$62)+COUNTIF(AT$37:AT37, AT37) -1&lt;=(B$68-AP$63-AS$63), RANK(AT37, AT$5:AT$62)+COUNTIF(AT$37:AT37, AT37) -1, ""), "")</f>
        <v/>
      </c>
      <c r="AV37" s="93" t="str">
        <f t="shared" ref="AV37:AV62" si="60">IF(_xlfn.NUMBERVALUE(IF(AU37&lt;&gt; "", AS37+1, AS37)) + _xlfn.NUMBERVALUE(AP37)&lt;&gt;0, _xlfn.NUMBERVALUE(IF(AU37&lt;&gt; "", AS37+1, AS37)) + _xlfn.NUMBERVALUE(AP37), "")</f>
        <v/>
      </c>
      <c r="AW37" s="103" t="str">
        <f t="shared" ref="AW37:AW62" si="61">IF(_xlfn.NUMBERVALUE(AV37)-_xlfn.NUMBERVALUE(AL37)&lt;&gt;0, _xlfn.NUMBERVALUE(AV37)-_xlfn.NUMBERVALUE(AL37), "")</f>
        <v/>
      </c>
      <c r="AY37" s="144">
        <f>IF(AM37&lt;&gt; "", AM37/AM63, "")</f>
        <v>9.0449917194523682E-4</v>
      </c>
      <c r="AZ37" s="62" t="str">
        <f t="shared" ref="AZ37:AZ62" si="62">IF(AV37&lt;&gt; "", AV37/AV$63, "")</f>
        <v/>
      </c>
      <c r="BA37" s="70">
        <f t="shared" ref="BA37:BA62" si="63">IF(_xlfn.NUMBERVALUE(AZ37)-_xlfn.NUMBERVALUE(AY37)&lt;&gt; 0, _xlfn.NUMBERVALUE(AZ37)-_xlfn.NUMBERVALUE(AY37), "")</f>
        <v>-9.0449917194523703E-4</v>
      </c>
      <c r="BC37" s="97" t="str">
        <f t="shared" ref="BC37:BC62" si="64">IF(_xlfn.NUMBERVALUE(AV37)&lt;&gt;0,AM37, "")</f>
        <v/>
      </c>
      <c r="BD37" s="62" t="str">
        <f t="shared" si="35"/>
        <v/>
      </c>
      <c r="BE37" s="62" t="str">
        <f t="shared" si="36"/>
        <v/>
      </c>
      <c r="BF37" s="145" t="str">
        <f t="shared" si="37"/>
        <v/>
      </c>
    </row>
    <row r="38" spans="1:58" ht="15" customHeight="1" x14ac:dyDescent="0.2">
      <c r="A38" s="47" t="s">
        <v>250</v>
      </c>
      <c r="B38" s="48" t="s">
        <v>308</v>
      </c>
      <c r="C38" s="141">
        <v>189</v>
      </c>
      <c r="D38" s="134"/>
      <c r="E38" s="42">
        <f t="shared" si="38"/>
        <v>3.829787234042553E-3</v>
      </c>
      <c r="F38" s="43">
        <f t="shared" si="27"/>
        <v>0</v>
      </c>
      <c r="G38" s="43">
        <f t="shared" si="39"/>
        <v>189</v>
      </c>
      <c r="H38" s="43" t="str">
        <f>IF(C38&lt;&gt;"", IF(RANK(G38, G$5:G$62)+COUNTIF(G$38:G38, G38) -1&lt;=(H$65-F$63), RANK(G38, G$5:G$62)+COUNTIF(G$38:G38, G38) -1, ""), "")</f>
        <v/>
      </c>
      <c r="I38" s="138" t="str">
        <f t="shared" si="40"/>
        <v/>
      </c>
      <c r="J38" s="143">
        <v>194</v>
      </c>
      <c r="K38" s="134"/>
      <c r="L38" s="42">
        <f t="shared" si="41"/>
        <v>4.2226236858716234E-3</v>
      </c>
      <c r="M38" s="43">
        <f t="shared" si="28"/>
        <v>0</v>
      </c>
      <c r="N38" s="43">
        <f t="shared" si="42"/>
        <v>194</v>
      </c>
      <c r="O38" s="43" t="str">
        <f>IF(J38&lt;&gt;"", IF(RANK(N38, N$5:N$62)+COUNTIF(N$38:N38, N38) -1&lt;=(O$65-M$63), RANK(N38, N$5:N$62)+COUNTIF(N$38:N38, N38) -1, ""), "")</f>
        <v/>
      </c>
      <c r="P38" s="138" t="str">
        <f t="shared" si="43"/>
        <v/>
      </c>
      <c r="Q38" s="143">
        <v>161</v>
      </c>
      <c r="R38" s="134"/>
      <c r="S38" s="42">
        <f t="shared" si="44"/>
        <v>3.31214384167541E-3</v>
      </c>
      <c r="T38" s="43">
        <f t="shared" si="29"/>
        <v>0</v>
      </c>
      <c r="U38" s="43">
        <f t="shared" si="45"/>
        <v>161</v>
      </c>
      <c r="V38" s="43" t="str">
        <f>IF(Q38&lt;&gt;"", IF(RANK(U38, U$5:U$62)+COUNTIF(U$38:U38, U38) -1&lt;=(V$65-T$63), RANK(U38, U$5:U$62)+COUNTIF(U$38:U38, U38) -1, ""), "")</f>
        <v/>
      </c>
      <c r="W38" s="138" t="str">
        <f t="shared" si="46"/>
        <v/>
      </c>
      <c r="X38" s="143">
        <v>242</v>
      </c>
      <c r="Y38" s="134"/>
      <c r="Z38" s="42">
        <f t="shared" si="47"/>
        <v>6.0519668892390025E-3</v>
      </c>
      <c r="AA38" s="43">
        <f t="shared" si="30"/>
        <v>0</v>
      </c>
      <c r="AB38" s="43">
        <f t="shared" si="48"/>
        <v>242</v>
      </c>
      <c r="AC38" s="43" t="str">
        <f>IF(X38&lt;&gt;"", IF(RANK(AB38, AB$5:AB$62)+COUNTIF(AB$38:AB38, AB38) -1&lt;=(AC$65-AA$63), RANK(AB38, AB$5:AB$62)+COUNTIF(AB$38:AB38, AB38) -1, ""), "")</f>
        <v/>
      </c>
      <c r="AD38" s="138" t="str">
        <f t="shared" si="49"/>
        <v/>
      </c>
      <c r="AE38" s="143">
        <v>733</v>
      </c>
      <c r="AF38" s="134"/>
      <c r="AG38" s="42">
        <f t="shared" si="50"/>
        <v>1.8908321725223134E-2</v>
      </c>
      <c r="AH38" s="43">
        <f t="shared" si="31"/>
        <v>0</v>
      </c>
      <c r="AI38" s="43">
        <f t="shared" si="51"/>
        <v>733</v>
      </c>
      <c r="AJ38" s="43" t="str">
        <f>IF(AE38&lt;&gt;"", IF(RANK(AI38, AI$5:AI$62)+COUNTIF(AI$38:AI38, AI38) -1&lt;=(AJ$65-AH$63), RANK(AI38, AI$5:AI$62)+COUNTIF(AI$38:AI38, AI38) -1, ""), "")</f>
        <v/>
      </c>
      <c r="AK38" s="138" t="str">
        <f t="shared" si="52"/>
        <v/>
      </c>
      <c r="AL38" s="149" t="str">
        <f t="shared" si="53"/>
        <v/>
      </c>
      <c r="AM38" s="50">
        <f t="shared" si="54"/>
        <v>1519</v>
      </c>
      <c r="AN38" s="51"/>
      <c r="AO38" s="84" t="str">
        <f t="shared" si="55"/>
        <v/>
      </c>
      <c r="AP38" s="86" t="str">
        <f t="shared" si="56"/>
        <v/>
      </c>
      <c r="AQ38" s="86"/>
      <c r="AR38" s="83" t="str">
        <f t="shared" si="57"/>
        <v/>
      </c>
      <c r="AS38" s="86" t="str">
        <f t="shared" si="58"/>
        <v/>
      </c>
      <c r="AT38" s="86" t="str">
        <f t="shared" si="59"/>
        <v/>
      </c>
      <c r="AU38" s="84" t="str">
        <f>IF(AO38&lt;&gt;"", IF(RANK(AT38, AT$5:AT$62)+COUNTIF(AT$38:AT38, AT38) -1&lt;=(B$68-AP$63-AS$63), RANK(AT38, AT$5:AT$62)+COUNTIF(AT$38:AT38, AT38) -1, ""), "")</f>
        <v/>
      </c>
      <c r="AV38" s="93" t="str">
        <f t="shared" si="60"/>
        <v/>
      </c>
      <c r="AW38" s="103" t="str">
        <f t="shared" si="61"/>
        <v/>
      </c>
      <c r="AY38" s="144">
        <f>IF(AM38&lt;&gt; "", AM38/AM63, "")</f>
        <v>8.4758435668403124E-4</v>
      </c>
      <c r="AZ38" s="62" t="str">
        <f t="shared" si="62"/>
        <v/>
      </c>
      <c r="BA38" s="70">
        <f t="shared" si="63"/>
        <v>-8.4758435668403102E-4</v>
      </c>
      <c r="BC38" s="97" t="str">
        <f t="shared" si="64"/>
        <v/>
      </c>
      <c r="BD38" s="62" t="str">
        <f t="shared" si="35"/>
        <v/>
      </c>
      <c r="BE38" s="62" t="str">
        <f t="shared" si="36"/>
        <v/>
      </c>
      <c r="BF38" s="145" t="str">
        <f t="shared" si="37"/>
        <v/>
      </c>
    </row>
    <row r="39" spans="1:58" ht="15" customHeight="1" x14ac:dyDescent="0.2">
      <c r="A39" s="47" t="s">
        <v>251</v>
      </c>
      <c r="B39" s="48" t="s">
        <v>309</v>
      </c>
      <c r="C39" s="49"/>
      <c r="D39" s="134"/>
      <c r="E39" s="42" t="str">
        <f t="shared" si="38"/>
        <v/>
      </c>
      <c r="F39" s="43" t="str">
        <f t="shared" si="27"/>
        <v/>
      </c>
      <c r="G39" s="43" t="str">
        <f t="shared" si="39"/>
        <v/>
      </c>
      <c r="H39" s="43" t="str">
        <f>IF(C39&lt;&gt;"", IF(RANK(G39, G$5:G$62)+COUNTIF(G$39:G39, G39) -1&lt;=(H$65-F$63), RANK(G39, G$5:G$62)+COUNTIF(G$39:G39, G39) -1, ""), "")</f>
        <v/>
      </c>
      <c r="I39" s="138" t="str">
        <f t="shared" si="40"/>
        <v/>
      </c>
      <c r="J39" s="142"/>
      <c r="K39" s="134"/>
      <c r="L39" s="42" t="str">
        <f t="shared" si="41"/>
        <v/>
      </c>
      <c r="M39" s="43" t="str">
        <f t="shared" si="28"/>
        <v/>
      </c>
      <c r="N39" s="43" t="str">
        <f t="shared" si="42"/>
        <v/>
      </c>
      <c r="O39" s="43" t="str">
        <f>IF(J39&lt;&gt;"", IF(RANK(N39, N$5:N$62)+COUNTIF(N$39:N39, N39) -1&lt;=(O$65-M$63), RANK(N39, N$5:N$62)+COUNTIF(N$39:N39, N39) -1, ""), "")</f>
        <v/>
      </c>
      <c r="P39" s="138" t="str">
        <f t="shared" si="43"/>
        <v/>
      </c>
      <c r="Q39" s="142"/>
      <c r="R39" s="134"/>
      <c r="S39" s="42" t="str">
        <f t="shared" si="44"/>
        <v/>
      </c>
      <c r="T39" s="43" t="str">
        <f t="shared" si="29"/>
        <v/>
      </c>
      <c r="U39" s="43" t="str">
        <f t="shared" si="45"/>
        <v/>
      </c>
      <c r="V39" s="43" t="str">
        <f>IF(Q39&lt;&gt;"", IF(RANK(U39, U$5:U$62)+COUNTIF(U$39:U39, U39) -1&lt;=(V$65-T$63), RANK(U39, U$5:U$62)+COUNTIF(U$39:U39, U39) -1, ""), "")</f>
        <v/>
      </c>
      <c r="W39" s="138" t="str">
        <f t="shared" si="46"/>
        <v/>
      </c>
      <c r="X39" s="142"/>
      <c r="Y39" s="134"/>
      <c r="Z39" s="42" t="str">
        <f t="shared" si="47"/>
        <v/>
      </c>
      <c r="AA39" s="43" t="str">
        <f t="shared" si="30"/>
        <v/>
      </c>
      <c r="AB39" s="43" t="str">
        <f t="shared" si="48"/>
        <v/>
      </c>
      <c r="AC39" s="43" t="str">
        <f>IF(X39&lt;&gt;"", IF(RANK(AB39, AB$5:AB$62)+COUNTIF(AB$39:AB39, AB39) -1&lt;=(AC$65-AA$63), RANK(AB39, AB$5:AB$62)+COUNTIF(AB$39:AB39, AB39) -1, ""), "")</f>
        <v/>
      </c>
      <c r="AD39" s="138" t="str">
        <f t="shared" si="49"/>
        <v/>
      </c>
      <c r="AE39" s="142"/>
      <c r="AF39" s="134"/>
      <c r="AG39" s="42" t="str">
        <f t="shared" si="50"/>
        <v/>
      </c>
      <c r="AH39" s="43" t="str">
        <f t="shared" si="31"/>
        <v/>
      </c>
      <c r="AI39" s="43" t="str">
        <f t="shared" si="51"/>
        <v/>
      </c>
      <c r="AJ39" s="43" t="str">
        <f>IF(AE39&lt;&gt;"", IF(RANK(AI39, AI$5:AI$62)+COUNTIF(AI$39:AI39, AI39) -1&lt;=(AJ$65-AH$63), RANK(AI39, AI$5:AI$62)+COUNTIF(AI$39:AI39, AI39) -1, ""), "")</f>
        <v/>
      </c>
      <c r="AK39" s="138" t="str">
        <f t="shared" si="52"/>
        <v/>
      </c>
      <c r="AL39" s="149" t="str">
        <f t="shared" si="53"/>
        <v/>
      </c>
      <c r="AM39" s="50" t="str">
        <f t="shared" si="54"/>
        <v/>
      </c>
      <c r="AN39" s="51"/>
      <c r="AO39" s="84" t="str">
        <f t="shared" si="55"/>
        <v/>
      </c>
      <c r="AP39" s="86" t="str">
        <f t="shared" si="56"/>
        <v/>
      </c>
      <c r="AQ39" s="86"/>
      <c r="AR39" s="83" t="str">
        <f t="shared" si="57"/>
        <v/>
      </c>
      <c r="AS39" s="86" t="str">
        <f t="shared" si="58"/>
        <v/>
      </c>
      <c r="AT39" s="86" t="str">
        <f t="shared" si="59"/>
        <v/>
      </c>
      <c r="AU39" s="84" t="str">
        <f>IF(AO39&lt;&gt;"", IF(RANK(AT39, AT$5:AT$62)+COUNTIF(AT$39:AT39, AT39) -1&lt;=(B$68-AP$63-AS$63), RANK(AT39, AT$5:AT$62)+COUNTIF(AT$39:AT39, AT39) -1, ""), "")</f>
        <v/>
      </c>
      <c r="AV39" s="93" t="str">
        <f t="shared" si="60"/>
        <v/>
      </c>
      <c r="AW39" s="103" t="str">
        <f t="shared" si="61"/>
        <v/>
      </c>
      <c r="AY39" s="144" t="str">
        <f>IF(AM39&lt;&gt; "", AM39/AM63, "")</f>
        <v/>
      </c>
      <c r="AZ39" s="62" t="str">
        <f t="shared" si="62"/>
        <v/>
      </c>
      <c r="BA39" s="70" t="str">
        <f t="shared" si="63"/>
        <v/>
      </c>
      <c r="BC39" s="97" t="str">
        <f t="shared" si="64"/>
        <v/>
      </c>
      <c r="BD39" s="62" t="str">
        <f t="shared" si="32"/>
        <v/>
      </c>
      <c r="BE39" s="62" t="str">
        <f t="shared" si="33"/>
        <v/>
      </c>
      <c r="BF39" s="145" t="str">
        <f t="shared" si="34"/>
        <v/>
      </c>
    </row>
    <row r="40" spans="1:58" ht="15" customHeight="1" x14ac:dyDescent="0.2">
      <c r="A40" s="47" t="s">
        <v>252</v>
      </c>
      <c r="B40" s="48" t="s">
        <v>310</v>
      </c>
      <c r="C40" s="49"/>
      <c r="D40" s="134"/>
      <c r="E40" s="42" t="str">
        <f t="shared" si="38"/>
        <v/>
      </c>
      <c r="F40" s="43" t="str">
        <f t="shared" si="27"/>
        <v/>
      </c>
      <c r="G40" s="43" t="str">
        <f t="shared" si="39"/>
        <v/>
      </c>
      <c r="H40" s="43" t="str">
        <f>IF(C40&lt;&gt;"", IF(RANK(G40, G$5:G$62)+COUNTIF(G$40:G40, G40) -1&lt;=(H$65-F$63), RANK(G40, G$5:G$62)+COUNTIF(G$40:G40, G40) -1, ""), "")</f>
        <v/>
      </c>
      <c r="I40" s="138" t="str">
        <f t="shared" si="40"/>
        <v/>
      </c>
      <c r="J40" s="142"/>
      <c r="K40" s="134"/>
      <c r="L40" s="42" t="str">
        <f t="shared" si="41"/>
        <v/>
      </c>
      <c r="M40" s="43" t="str">
        <f t="shared" si="28"/>
        <v/>
      </c>
      <c r="N40" s="43" t="str">
        <f t="shared" si="42"/>
        <v/>
      </c>
      <c r="O40" s="43" t="str">
        <f>IF(J40&lt;&gt;"", IF(RANK(N40, N$5:N$62)+COUNTIF(N$40:N40, N40) -1&lt;=(O$65-M$63), RANK(N40, N$5:N$62)+COUNTIF(N$40:N40, N40) -1, ""), "")</f>
        <v/>
      </c>
      <c r="P40" s="138" t="str">
        <f t="shared" si="43"/>
        <v/>
      </c>
      <c r="Q40" s="142"/>
      <c r="R40" s="134"/>
      <c r="S40" s="42" t="str">
        <f t="shared" si="44"/>
        <v/>
      </c>
      <c r="T40" s="43" t="str">
        <f t="shared" si="29"/>
        <v/>
      </c>
      <c r="U40" s="43" t="str">
        <f t="shared" si="45"/>
        <v/>
      </c>
      <c r="V40" s="43" t="str">
        <f>IF(Q40&lt;&gt;"", IF(RANK(U40, U$5:U$62)+COUNTIF(U$40:U40, U40) -1&lt;=(V$65-T$63), RANK(U40, U$5:U$62)+COUNTIF(U$40:U40, U40) -1, ""), "")</f>
        <v/>
      </c>
      <c r="W40" s="138" t="str">
        <f t="shared" si="46"/>
        <v/>
      </c>
      <c r="X40" s="142"/>
      <c r="Y40" s="134"/>
      <c r="Z40" s="42" t="str">
        <f t="shared" si="47"/>
        <v/>
      </c>
      <c r="AA40" s="43" t="str">
        <f t="shared" si="30"/>
        <v/>
      </c>
      <c r="AB40" s="43" t="str">
        <f t="shared" si="48"/>
        <v/>
      </c>
      <c r="AC40" s="43" t="str">
        <f>IF(X40&lt;&gt;"", IF(RANK(AB40, AB$5:AB$62)+COUNTIF(AB$40:AB40, AB40) -1&lt;=(AC$65-AA$63), RANK(AB40, AB$5:AB$62)+COUNTIF(AB$40:AB40, AB40) -1, ""), "")</f>
        <v/>
      </c>
      <c r="AD40" s="138" t="str">
        <f t="shared" si="49"/>
        <v/>
      </c>
      <c r="AE40" s="142"/>
      <c r="AF40" s="134"/>
      <c r="AG40" s="42" t="str">
        <f t="shared" si="50"/>
        <v/>
      </c>
      <c r="AH40" s="43" t="str">
        <f t="shared" si="31"/>
        <v/>
      </c>
      <c r="AI40" s="43" t="str">
        <f t="shared" si="51"/>
        <v/>
      </c>
      <c r="AJ40" s="43" t="str">
        <f>IF(AE40&lt;&gt;"", IF(RANK(AI40, AI$5:AI$62)+COUNTIF(AI$40:AI40, AI40) -1&lt;=(AJ$65-AH$63), RANK(AI40, AI$5:AI$62)+COUNTIF(AI$40:AI40, AI40) -1, ""), "")</f>
        <v/>
      </c>
      <c r="AK40" s="138" t="str">
        <f t="shared" si="52"/>
        <v/>
      </c>
      <c r="AL40" s="149" t="str">
        <f t="shared" si="53"/>
        <v/>
      </c>
      <c r="AM40" s="50" t="str">
        <f t="shared" si="54"/>
        <v/>
      </c>
      <c r="AN40" s="51"/>
      <c r="AO40" s="84" t="str">
        <f t="shared" si="55"/>
        <v/>
      </c>
      <c r="AP40" s="86" t="str">
        <f t="shared" si="56"/>
        <v/>
      </c>
      <c r="AQ40" s="86"/>
      <c r="AR40" s="83" t="str">
        <f t="shared" si="57"/>
        <v/>
      </c>
      <c r="AS40" s="86" t="str">
        <f t="shared" si="58"/>
        <v/>
      </c>
      <c r="AT40" s="86" t="str">
        <f t="shared" si="59"/>
        <v/>
      </c>
      <c r="AU40" s="84" t="str">
        <f>IF(AO40&lt;&gt;"", IF(RANK(AT40, AT$5:AT$62)+COUNTIF(AT$40:AT40, AT40) -1&lt;=(B$68-AP$63-AS$63), RANK(AT40, AT$5:AT$62)+COUNTIF(AT$40:AT40, AT40) -1, ""), "")</f>
        <v/>
      </c>
      <c r="AV40" s="93" t="str">
        <f t="shared" si="60"/>
        <v/>
      </c>
      <c r="AW40" s="103" t="str">
        <f t="shared" si="61"/>
        <v/>
      </c>
      <c r="AY40" s="144" t="str">
        <f>IF(AM40&lt;&gt; "", AM40/AM63, "")</f>
        <v/>
      </c>
      <c r="AZ40" s="62" t="str">
        <f t="shared" si="62"/>
        <v/>
      </c>
      <c r="BA40" s="70" t="str">
        <f t="shared" si="63"/>
        <v/>
      </c>
      <c r="BC40" s="97" t="str">
        <f t="shared" si="64"/>
        <v/>
      </c>
      <c r="BD40" s="62" t="str">
        <f t="shared" si="32"/>
        <v/>
      </c>
      <c r="BE40" s="62" t="str">
        <f t="shared" si="33"/>
        <v/>
      </c>
      <c r="BF40" s="145" t="str">
        <f t="shared" si="34"/>
        <v/>
      </c>
    </row>
    <row r="41" spans="1:58" ht="15" customHeight="1" x14ac:dyDescent="0.2">
      <c r="A41" s="47" t="s">
        <v>253</v>
      </c>
      <c r="B41" s="48" t="s">
        <v>311</v>
      </c>
      <c r="C41" s="49"/>
      <c r="D41" s="134"/>
      <c r="E41" s="42" t="str">
        <f t="shared" si="38"/>
        <v/>
      </c>
      <c r="F41" s="43" t="str">
        <f t="shared" si="27"/>
        <v/>
      </c>
      <c r="G41" s="43" t="str">
        <f t="shared" si="39"/>
        <v/>
      </c>
      <c r="H41" s="43" t="str">
        <f>IF(C41&lt;&gt;"", IF(RANK(G41, G$5:G$62)+COUNTIF(G$41:G41, G41) -1&lt;=(H$65-F$63), RANK(G41, G$5:G$62)+COUNTIF(G$41:G41, G41) -1, ""), "")</f>
        <v/>
      </c>
      <c r="I41" s="138" t="str">
        <f t="shared" si="40"/>
        <v/>
      </c>
      <c r="J41" s="142"/>
      <c r="K41" s="134"/>
      <c r="L41" s="42" t="str">
        <f t="shared" si="41"/>
        <v/>
      </c>
      <c r="M41" s="43" t="str">
        <f t="shared" si="28"/>
        <v/>
      </c>
      <c r="N41" s="43" t="str">
        <f t="shared" si="42"/>
        <v/>
      </c>
      <c r="O41" s="43" t="str">
        <f>IF(J41&lt;&gt;"", IF(RANK(N41, N$5:N$62)+COUNTIF(N$41:N41, N41) -1&lt;=(O$65-M$63), RANK(N41, N$5:N$62)+COUNTIF(N$41:N41, N41) -1, ""), "")</f>
        <v/>
      </c>
      <c r="P41" s="138" t="str">
        <f t="shared" si="43"/>
        <v/>
      </c>
      <c r="Q41" s="142"/>
      <c r="R41" s="134"/>
      <c r="S41" s="42" t="str">
        <f t="shared" si="44"/>
        <v/>
      </c>
      <c r="T41" s="43" t="str">
        <f t="shared" si="29"/>
        <v/>
      </c>
      <c r="U41" s="43" t="str">
        <f t="shared" si="45"/>
        <v/>
      </c>
      <c r="V41" s="43" t="str">
        <f>IF(Q41&lt;&gt;"", IF(RANK(U41, U$5:U$62)+COUNTIF(U$41:U41, U41) -1&lt;=(V$65-T$63), RANK(U41, U$5:U$62)+COUNTIF(U$41:U41, U41) -1, ""), "")</f>
        <v/>
      </c>
      <c r="W41" s="138" t="str">
        <f t="shared" si="46"/>
        <v/>
      </c>
      <c r="X41" s="142"/>
      <c r="Y41" s="134"/>
      <c r="Z41" s="42" t="str">
        <f t="shared" si="47"/>
        <v/>
      </c>
      <c r="AA41" s="43" t="str">
        <f t="shared" si="30"/>
        <v/>
      </c>
      <c r="AB41" s="43" t="str">
        <f t="shared" si="48"/>
        <v/>
      </c>
      <c r="AC41" s="43" t="str">
        <f>IF(X41&lt;&gt;"", IF(RANK(AB41, AB$5:AB$62)+COUNTIF(AB$41:AB41, AB41) -1&lt;=(AC$65-AA$63), RANK(AB41, AB$5:AB$62)+COUNTIF(AB$41:AB41, AB41) -1, ""), "")</f>
        <v/>
      </c>
      <c r="AD41" s="138" t="str">
        <f t="shared" si="49"/>
        <v/>
      </c>
      <c r="AE41" s="142"/>
      <c r="AF41" s="134"/>
      <c r="AG41" s="42" t="str">
        <f t="shared" si="50"/>
        <v/>
      </c>
      <c r="AH41" s="43" t="str">
        <f t="shared" si="31"/>
        <v/>
      </c>
      <c r="AI41" s="43" t="str">
        <f t="shared" si="51"/>
        <v/>
      </c>
      <c r="AJ41" s="43" t="str">
        <f>IF(AE41&lt;&gt;"", IF(RANK(AI41, AI$5:AI$62)+COUNTIF(AI$41:AI41, AI41) -1&lt;=(AJ$65-AH$63), RANK(AI41, AI$5:AI$62)+COUNTIF(AI$41:AI41, AI41) -1, ""), "")</f>
        <v/>
      </c>
      <c r="AK41" s="138" t="str">
        <f t="shared" si="52"/>
        <v/>
      </c>
      <c r="AL41" s="149" t="str">
        <f t="shared" si="53"/>
        <v/>
      </c>
      <c r="AM41" s="50" t="str">
        <f t="shared" si="54"/>
        <v/>
      </c>
      <c r="AN41" s="51"/>
      <c r="AO41" s="84" t="str">
        <f t="shared" si="55"/>
        <v/>
      </c>
      <c r="AP41" s="86" t="str">
        <f t="shared" si="56"/>
        <v/>
      </c>
      <c r="AQ41" s="86"/>
      <c r="AR41" s="83" t="str">
        <f t="shared" si="57"/>
        <v/>
      </c>
      <c r="AS41" s="86" t="str">
        <f t="shared" si="58"/>
        <v/>
      </c>
      <c r="AT41" s="86" t="str">
        <f t="shared" si="59"/>
        <v/>
      </c>
      <c r="AU41" s="84" t="str">
        <f>IF(AO41&lt;&gt;"", IF(RANK(AT41, AT$5:AT$62)+COUNTIF(AT$41:AT41, AT41) -1&lt;=(B$68-AP$63-AS$63), RANK(AT41, AT$5:AT$62)+COUNTIF(AT$41:AT41, AT41) -1, ""), "")</f>
        <v/>
      </c>
      <c r="AV41" s="93" t="str">
        <f t="shared" si="60"/>
        <v/>
      </c>
      <c r="AW41" s="103" t="str">
        <f t="shared" si="61"/>
        <v/>
      </c>
      <c r="AY41" s="144" t="str">
        <f>IF(AM41&lt;&gt; "", AM41/AM63, "")</f>
        <v/>
      </c>
      <c r="AZ41" s="62" t="str">
        <f t="shared" si="62"/>
        <v/>
      </c>
      <c r="BA41" s="70" t="str">
        <f t="shared" si="63"/>
        <v/>
      </c>
      <c r="BC41" s="97" t="str">
        <f t="shared" si="64"/>
        <v/>
      </c>
      <c r="BD41" s="62" t="str">
        <f t="shared" si="32"/>
        <v/>
      </c>
      <c r="BE41" s="62" t="str">
        <f t="shared" si="33"/>
        <v/>
      </c>
      <c r="BF41" s="145" t="str">
        <f t="shared" si="34"/>
        <v/>
      </c>
    </row>
    <row r="42" spans="1:58" ht="15" customHeight="1" x14ac:dyDescent="0.2">
      <c r="A42" s="47" t="s">
        <v>254</v>
      </c>
      <c r="B42" s="48" t="s">
        <v>312</v>
      </c>
      <c r="C42" s="141">
        <v>150</v>
      </c>
      <c r="D42" s="134"/>
      <c r="E42" s="42">
        <f t="shared" si="38"/>
        <v>3.0395136778115501E-3</v>
      </c>
      <c r="F42" s="43">
        <f t="shared" si="27"/>
        <v>0</v>
      </c>
      <c r="G42" s="43">
        <f t="shared" si="39"/>
        <v>150</v>
      </c>
      <c r="H42" s="43" t="str">
        <f>IF(C42&lt;&gt;"", IF(RANK(G42, G$5:G$62)+COUNTIF(G$42:G42, G42) -1&lt;=(H$65-F$63), RANK(G42, G$5:G$62)+COUNTIF(G$42:G42, G42) -1, ""), "")</f>
        <v/>
      </c>
      <c r="I42" s="138" t="str">
        <f t="shared" si="40"/>
        <v/>
      </c>
      <c r="J42" s="143">
        <v>110</v>
      </c>
      <c r="K42" s="134"/>
      <c r="L42" s="42">
        <f t="shared" si="41"/>
        <v>2.3942711620921577E-3</v>
      </c>
      <c r="M42" s="43">
        <f t="shared" si="28"/>
        <v>0</v>
      </c>
      <c r="N42" s="43">
        <f t="shared" si="42"/>
        <v>110</v>
      </c>
      <c r="O42" s="43" t="str">
        <f>IF(J42&lt;&gt;"", IF(RANK(N42, N$5:N$62)+COUNTIF(N$42:N42, N42) -1&lt;=(O$65-M$63), RANK(N42, N$5:N$62)+COUNTIF(N$42:N42, N42) -1, ""), "")</f>
        <v/>
      </c>
      <c r="P42" s="138" t="str">
        <f t="shared" si="43"/>
        <v/>
      </c>
      <c r="Q42" s="143">
        <v>162</v>
      </c>
      <c r="R42" s="134"/>
      <c r="S42" s="42">
        <f t="shared" si="44"/>
        <v>3.3327161636733937E-3</v>
      </c>
      <c r="T42" s="43">
        <f t="shared" si="29"/>
        <v>0</v>
      </c>
      <c r="U42" s="43">
        <f t="shared" si="45"/>
        <v>162</v>
      </c>
      <c r="V42" s="43" t="str">
        <f>IF(Q42&lt;&gt;"", IF(RANK(U42, U$5:U$62)+COUNTIF(U$42:U42, U42) -1&lt;=(V$65-T$63), RANK(U42, U$5:U$62)+COUNTIF(U$42:U42, U42) -1, ""), "")</f>
        <v/>
      </c>
      <c r="W42" s="138" t="str">
        <f t="shared" si="46"/>
        <v/>
      </c>
      <c r="X42" s="143">
        <v>81</v>
      </c>
      <c r="Y42" s="134"/>
      <c r="Z42" s="42">
        <f t="shared" si="47"/>
        <v>2.0256583389601621E-3</v>
      </c>
      <c r="AA42" s="43">
        <f t="shared" si="30"/>
        <v>0</v>
      </c>
      <c r="AB42" s="43">
        <f t="shared" si="48"/>
        <v>81</v>
      </c>
      <c r="AC42" s="43" t="str">
        <f>IF(X42&lt;&gt;"", IF(RANK(AB42, AB$5:AB$62)+COUNTIF(AB$42:AB42, AB42) -1&lt;=(AC$65-AA$63), RANK(AB42, AB$5:AB$62)+COUNTIF(AB$42:AB42, AB42) -1, ""), "")</f>
        <v/>
      </c>
      <c r="AD42" s="138" t="str">
        <f t="shared" si="49"/>
        <v/>
      </c>
      <c r="AE42" s="143">
        <v>67</v>
      </c>
      <c r="AF42" s="134"/>
      <c r="AG42" s="42">
        <f t="shared" si="50"/>
        <v>1.7283186297270803E-3</v>
      </c>
      <c r="AH42" s="43">
        <f t="shared" si="31"/>
        <v>0</v>
      </c>
      <c r="AI42" s="43">
        <f t="shared" si="51"/>
        <v>67</v>
      </c>
      <c r="AJ42" s="43" t="str">
        <f>IF(AE42&lt;&gt;"", IF(RANK(AI42, AI$5:AI$62)+COUNTIF(AI$42:AI42, AI42) -1&lt;=(AJ$65-AH$63), RANK(AI42, AI$5:AI$62)+COUNTIF(AI$42:AI42, AI42) -1, ""), "")</f>
        <v/>
      </c>
      <c r="AK42" s="138" t="str">
        <f t="shared" si="52"/>
        <v/>
      </c>
      <c r="AL42" s="149" t="str">
        <f t="shared" si="53"/>
        <v/>
      </c>
      <c r="AM42" s="50">
        <f t="shared" si="54"/>
        <v>570</v>
      </c>
      <c r="AN42" s="51"/>
      <c r="AO42" s="84" t="str">
        <f t="shared" si="55"/>
        <v/>
      </c>
      <c r="AP42" s="86" t="str">
        <f t="shared" si="56"/>
        <v/>
      </c>
      <c r="AQ42" s="86"/>
      <c r="AR42" s="83" t="str">
        <f t="shared" si="57"/>
        <v/>
      </c>
      <c r="AS42" s="86" t="str">
        <f t="shared" si="58"/>
        <v/>
      </c>
      <c r="AT42" s="86" t="str">
        <f t="shared" si="59"/>
        <v/>
      </c>
      <c r="AU42" s="84" t="str">
        <f>IF(AO42&lt;&gt;"", IF(RANK(AT42, AT$5:AT$62)+COUNTIF(AT$42:AT42, AT42) -1&lt;=(B$68-AP$63-AS$63), RANK(AT42, AT$5:AT$62)+COUNTIF(AT$42:AT42, AT42) -1, ""), "")</f>
        <v/>
      </c>
      <c r="AV42" s="93" t="str">
        <f t="shared" si="60"/>
        <v/>
      </c>
      <c r="AW42" s="103" t="str">
        <f t="shared" si="61"/>
        <v/>
      </c>
      <c r="AY42" s="144">
        <f>IF(AM42&lt;&gt; "", AM42/AM63, "")</f>
        <v>3.1805337940085437E-4</v>
      </c>
      <c r="AZ42" s="62" t="str">
        <f t="shared" si="62"/>
        <v/>
      </c>
      <c r="BA42" s="70">
        <f t="shared" si="63"/>
        <v>-3.1805337940085399E-4</v>
      </c>
      <c r="BC42" s="97" t="str">
        <f t="shared" si="64"/>
        <v/>
      </c>
      <c r="BD42" s="62" t="str">
        <f t="shared" si="32"/>
        <v/>
      </c>
      <c r="BE42" s="62" t="str">
        <f t="shared" si="33"/>
        <v/>
      </c>
      <c r="BF42" s="145" t="str">
        <f t="shared" si="34"/>
        <v/>
      </c>
    </row>
    <row r="43" spans="1:58" ht="15" customHeight="1" x14ac:dyDescent="0.2">
      <c r="A43" s="47" t="s">
        <v>255</v>
      </c>
      <c r="B43" s="48" t="s">
        <v>313</v>
      </c>
      <c r="C43" s="141">
        <v>1996</v>
      </c>
      <c r="D43" s="134"/>
      <c r="E43" s="42">
        <f t="shared" si="38"/>
        <v>4.0445795339412359E-2</v>
      </c>
      <c r="F43" s="43">
        <f t="shared" si="27"/>
        <v>0</v>
      </c>
      <c r="G43" s="43">
        <f t="shared" si="39"/>
        <v>1996</v>
      </c>
      <c r="H43" s="43" t="str">
        <f>IF(C43&lt;&gt;"", IF(RANK(G43, G$5:G$62)+COUNTIF(G$43:G43, G43) -1&lt;=(H$65-F$63), RANK(G43, G$5:G$62)+COUNTIF(G$43:G43, G43) -1, ""), "")</f>
        <v/>
      </c>
      <c r="I43" s="138" t="str">
        <f t="shared" si="40"/>
        <v/>
      </c>
      <c r="J43" s="143">
        <v>3601</v>
      </c>
      <c r="K43" s="134"/>
      <c r="L43" s="42">
        <f t="shared" si="41"/>
        <v>7.8379731406307815E-2</v>
      </c>
      <c r="M43" s="43">
        <f t="shared" si="28"/>
        <v>0</v>
      </c>
      <c r="N43" s="43">
        <f t="shared" si="42"/>
        <v>3601</v>
      </c>
      <c r="O43" s="43" t="str">
        <f>IF(J43&lt;&gt;"", IF(RANK(N43, N$5:N$62)+COUNTIF(N$43:N43, N43) -1&lt;=(O$65-M$63), RANK(N43, N$5:N$62)+COUNTIF(N$43:N43, N43) -1, ""), "")</f>
        <v/>
      </c>
      <c r="P43" s="138" t="str">
        <f t="shared" si="43"/>
        <v/>
      </c>
      <c r="Q43" s="143">
        <v>1405</v>
      </c>
      <c r="R43" s="134"/>
      <c r="S43" s="42">
        <f t="shared" si="44"/>
        <v>2.8904112407167396E-2</v>
      </c>
      <c r="T43" s="43">
        <f t="shared" si="29"/>
        <v>0</v>
      </c>
      <c r="U43" s="43">
        <f t="shared" si="45"/>
        <v>1405</v>
      </c>
      <c r="V43" s="43" t="str">
        <f>IF(Q43&lt;&gt;"", IF(RANK(U43, U$5:U$62)+COUNTIF(U$43:U43, U43) -1&lt;=(V$65-T$63), RANK(U43, U$5:U$62)+COUNTIF(U$43:U43, U43) -1, ""), "")</f>
        <v/>
      </c>
      <c r="W43" s="138" t="str">
        <f t="shared" si="46"/>
        <v/>
      </c>
      <c r="X43" s="143">
        <v>1964</v>
      </c>
      <c r="Y43" s="134"/>
      <c r="Z43" s="42">
        <f t="shared" si="47"/>
        <v>4.9115962687873556E-2</v>
      </c>
      <c r="AA43" s="43">
        <f t="shared" si="30"/>
        <v>0</v>
      </c>
      <c r="AB43" s="43">
        <f t="shared" si="48"/>
        <v>1964</v>
      </c>
      <c r="AC43" s="43" t="str">
        <f>IF(X43&lt;&gt;"", IF(RANK(AB43, AB$5:AB$62)+COUNTIF(AB$43:AB43, AB43) -1&lt;=(AC$65-AA$63), RANK(AB43, AB$5:AB$62)+COUNTIF(AB$43:AB43, AB43) -1, ""), "")</f>
        <v/>
      </c>
      <c r="AD43" s="138" t="str">
        <f t="shared" si="49"/>
        <v/>
      </c>
      <c r="AE43" s="143">
        <v>530</v>
      </c>
      <c r="AF43" s="134"/>
      <c r="AG43" s="42">
        <f t="shared" si="50"/>
        <v>1.3671774235154517E-2</v>
      </c>
      <c r="AH43" s="43">
        <f t="shared" si="31"/>
        <v>0</v>
      </c>
      <c r="AI43" s="43">
        <f t="shared" si="51"/>
        <v>530</v>
      </c>
      <c r="AJ43" s="43" t="str">
        <f>IF(AE43&lt;&gt;"", IF(RANK(AI43, AI$5:AI$62)+COUNTIF(AI$43:AI43, AI43) -1&lt;=(AJ$65-AH$63), RANK(AI43, AI$5:AI$62)+COUNTIF(AI$43:AI43, AI43) -1, ""), "")</f>
        <v/>
      </c>
      <c r="AK43" s="138" t="str">
        <f t="shared" si="52"/>
        <v/>
      </c>
      <c r="AL43" s="149" t="str">
        <f t="shared" si="53"/>
        <v/>
      </c>
      <c r="AM43" s="50">
        <f t="shared" si="54"/>
        <v>9496</v>
      </c>
      <c r="AN43" s="51"/>
      <c r="AO43" s="84" t="str">
        <f t="shared" si="55"/>
        <v/>
      </c>
      <c r="AP43" s="86" t="str">
        <f t="shared" si="56"/>
        <v/>
      </c>
      <c r="AQ43" s="86"/>
      <c r="AR43" s="83" t="str">
        <f t="shared" si="57"/>
        <v/>
      </c>
      <c r="AS43" s="86" t="str">
        <f t="shared" si="58"/>
        <v/>
      </c>
      <c r="AT43" s="86" t="str">
        <f t="shared" si="59"/>
        <v/>
      </c>
      <c r="AU43" s="84" t="str">
        <f>IF(AO43&lt;&gt;"", IF(RANK(AT43, AT$5:AT$62)+COUNTIF(AT$43:AT43, AT43) -1&lt;=(B$68-AP$63-AS$63), RANK(AT43, AT$5:AT$62)+COUNTIF(AT$43:AT43, AT43) -1, ""), "")</f>
        <v/>
      </c>
      <c r="AV43" s="93" t="str">
        <f t="shared" si="60"/>
        <v/>
      </c>
      <c r="AW43" s="103" t="str">
        <f t="shared" si="61"/>
        <v/>
      </c>
      <c r="AY43" s="144">
        <f>IF(AM43&lt;&gt; "", AM43/AM63, "")</f>
        <v>5.2986577031412518E-3</v>
      </c>
      <c r="AZ43" s="62" t="str">
        <f t="shared" si="62"/>
        <v/>
      </c>
      <c r="BA43" s="70">
        <f t="shared" si="63"/>
        <v>-5.2986577031412501E-3</v>
      </c>
      <c r="BC43" s="97" t="str">
        <f t="shared" si="64"/>
        <v/>
      </c>
      <c r="BD43" s="62" t="str">
        <f t="shared" si="32"/>
        <v/>
      </c>
      <c r="BE43" s="62" t="str">
        <f t="shared" si="33"/>
        <v/>
      </c>
      <c r="BF43" s="145" t="str">
        <f t="shared" si="34"/>
        <v/>
      </c>
    </row>
    <row r="44" spans="1:58" ht="15" customHeight="1" x14ac:dyDescent="0.2">
      <c r="A44" s="160" t="s">
        <v>256</v>
      </c>
      <c r="B44" s="161" t="s">
        <v>314</v>
      </c>
      <c r="C44" s="162">
        <v>23339</v>
      </c>
      <c r="D44" s="163"/>
      <c r="E44" s="164">
        <f t="shared" si="38"/>
        <v>0.47292806484295846</v>
      </c>
      <c r="F44" s="165">
        <f t="shared" si="27"/>
        <v>0</v>
      </c>
      <c r="G44" s="165">
        <f t="shared" si="39"/>
        <v>23339</v>
      </c>
      <c r="H44" s="165" t="str">
        <f>IF(C44&lt;&gt;"", IF(RANK(G44, G$5:G$62)+COUNTIF(G$44:G44, G44) -1&lt;=(H$65-F$63), RANK(G44, G$5:G$62)+COUNTIF(G$44:G44, G44) -1, ""), "")</f>
        <v/>
      </c>
      <c r="I44" s="166" t="str">
        <f t="shared" si="40"/>
        <v/>
      </c>
      <c r="J44" s="167">
        <v>4644</v>
      </c>
      <c r="K44" s="163"/>
      <c r="L44" s="164">
        <f t="shared" si="41"/>
        <v>0.10108177524323618</v>
      </c>
      <c r="M44" s="165">
        <f t="shared" si="28"/>
        <v>0</v>
      </c>
      <c r="N44" s="165">
        <f t="shared" si="42"/>
        <v>4644</v>
      </c>
      <c r="O44" s="165" t="str">
        <f>IF(J44&lt;&gt;"", IF(RANK(N44, N$5:N$62)+COUNTIF(N$44:N44, N44) -1&lt;=(O$65-M$63), RANK(N44, N$5:N$62)+COUNTIF(N$44:N44, N44) -1, ""), "")</f>
        <v/>
      </c>
      <c r="P44" s="166" t="str">
        <f t="shared" si="43"/>
        <v/>
      </c>
      <c r="Q44" s="167">
        <v>13572</v>
      </c>
      <c r="R44" s="163"/>
      <c r="S44" s="164">
        <f t="shared" si="44"/>
        <v>0.27920755415663767</v>
      </c>
      <c r="T44" s="165">
        <f t="shared" si="29"/>
        <v>0</v>
      </c>
      <c r="U44" s="165">
        <f t="shared" si="45"/>
        <v>13572</v>
      </c>
      <c r="V44" s="165" t="str">
        <f>IF(Q44&lt;&gt;"", IF(RANK(U44, U$5:U$62)+COUNTIF(U$44:U44, U44) -1&lt;=(V$65-T$63), RANK(U44, U$5:U$62)+COUNTIF(U$44:U44, U44) -1, ""), "")</f>
        <v/>
      </c>
      <c r="W44" s="166" t="str">
        <f t="shared" si="46"/>
        <v/>
      </c>
      <c r="X44" s="167">
        <v>591</v>
      </c>
      <c r="Y44" s="163"/>
      <c r="Z44" s="164">
        <f t="shared" si="47"/>
        <v>1.4779803436116738E-2</v>
      </c>
      <c r="AA44" s="165">
        <f t="shared" si="30"/>
        <v>0</v>
      </c>
      <c r="AB44" s="165">
        <f t="shared" si="48"/>
        <v>591</v>
      </c>
      <c r="AC44" s="165" t="str">
        <f>IF(X44&lt;&gt;"", IF(RANK(AB44, AB$5:AB$62)+COUNTIF(AB$44:AB44, AB44) -1&lt;=(AC$65-AA$63), RANK(AB44, AB$5:AB$62)+COUNTIF(AB$44:AB44, AB44) -1, ""), "")</f>
        <v/>
      </c>
      <c r="AD44" s="166" t="str">
        <f t="shared" si="49"/>
        <v/>
      </c>
      <c r="AE44" s="167">
        <v>247</v>
      </c>
      <c r="AF44" s="163"/>
      <c r="AG44" s="164">
        <f t="shared" si="50"/>
        <v>6.371562709590879E-3</v>
      </c>
      <c r="AH44" s="165">
        <f t="shared" si="31"/>
        <v>0</v>
      </c>
      <c r="AI44" s="165">
        <f t="shared" si="51"/>
        <v>247</v>
      </c>
      <c r="AJ44" s="165" t="str">
        <f>IF(AE44&lt;&gt;"", IF(RANK(AI44, AI$5:AI$62)+COUNTIF(AI$44:AI44, AI44) -1&lt;=(AJ$65-AH$63), RANK(AI44, AI$5:AI$62)+COUNTIF(AI$44:AI44, AI44) -1, ""), "")</f>
        <v/>
      </c>
      <c r="AK44" s="166" t="str">
        <f t="shared" si="52"/>
        <v/>
      </c>
      <c r="AL44" s="168" t="str">
        <f t="shared" si="53"/>
        <v/>
      </c>
      <c r="AM44" s="169">
        <f t="shared" si="54"/>
        <v>42393</v>
      </c>
      <c r="AN44" s="170"/>
      <c r="AO44" s="171">
        <f t="shared" si="55"/>
        <v>42393</v>
      </c>
      <c r="AP44" s="172" t="str">
        <f t="shared" si="56"/>
        <v/>
      </c>
      <c r="AQ44" s="172"/>
      <c r="AR44" s="173">
        <f t="shared" si="57"/>
        <v>1.7907742998352554</v>
      </c>
      <c r="AS44" s="172">
        <f t="shared" si="58"/>
        <v>1</v>
      </c>
      <c r="AT44" s="172">
        <f t="shared" si="59"/>
        <v>18720</v>
      </c>
      <c r="AU44" s="171">
        <f>IF(AO44&lt;&gt;"", IF(RANK(AT44, AT$5:AT$62)+COUNTIF(AT$44:AT44, AT44) -1&lt;=(B$68-AP$63-AS$63), RANK(AT44, AT$5:AT$62)+COUNTIF(AT$44:AT44, AT44) -1, ""), "")</f>
        <v>1</v>
      </c>
      <c r="AV44" s="171">
        <f t="shared" si="60"/>
        <v>2</v>
      </c>
      <c r="AW44" s="174">
        <f t="shared" si="61"/>
        <v>2</v>
      </c>
      <c r="AY44" s="175">
        <f>IF(AM44&lt;&gt; "", AM44/AM63, "")</f>
        <v>2.3654801601649861E-2</v>
      </c>
      <c r="AZ44" s="176">
        <f t="shared" si="62"/>
        <v>2.7777777777777776E-2</v>
      </c>
      <c r="BA44" s="177">
        <f t="shared" si="63"/>
        <v>4.1229761761279009E-3</v>
      </c>
      <c r="BC44" s="178">
        <f t="shared" si="64"/>
        <v>42393</v>
      </c>
      <c r="BD44" s="176">
        <f t="shared" si="32"/>
        <v>2.4531339331387476E-2</v>
      </c>
      <c r="BE44" s="176">
        <f t="shared" si="33"/>
        <v>2.7777777777777776E-2</v>
      </c>
      <c r="BF44" s="179">
        <f t="shared" si="34"/>
        <v>3.2464384463903005E-3</v>
      </c>
    </row>
    <row r="45" spans="1:58" ht="15" customHeight="1" x14ac:dyDescent="0.2">
      <c r="A45" s="47" t="s">
        <v>257</v>
      </c>
      <c r="B45" s="48" t="s">
        <v>315</v>
      </c>
      <c r="C45" s="141">
        <v>77</v>
      </c>
      <c r="D45" s="134"/>
      <c r="E45" s="42">
        <f t="shared" si="38"/>
        <v>1.5602836879432625E-3</v>
      </c>
      <c r="F45" s="43">
        <f t="shared" si="27"/>
        <v>0</v>
      </c>
      <c r="G45" s="43">
        <f t="shared" si="39"/>
        <v>77</v>
      </c>
      <c r="H45" s="43" t="str">
        <f>IF(C45&lt;&gt;"", IF(RANK(G45, G$5:G$62)+COUNTIF(G$45:G45, G45) -1&lt;=(H$65-F$63), RANK(G45, G$5:G$62)+COUNTIF(G$45:G45, G45) -1, ""), "")</f>
        <v/>
      </c>
      <c r="I45" s="138" t="str">
        <f t="shared" si="40"/>
        <v/>
      </c>
      <c r="J45" s="143">
        <v>51</v>
      </c>
      <c r="K45" s="134"/>
      <c r="L45" s="42">
        <f t="shared" si="41"/>
        <v>1.1100711751518186E-3</v>
      </c>
      <c r="M45" s="43">
        <f t="shared" si="28"/>
        <v>0</v>
      </c>
      <c r="N45" s="43">
        <f t="shared" si="42"/>
        <v>51</v>
      </c>
      <c r="O45" s="43" t="str">
        <f>IF(J45&lt;&gt;"", IF(RANK(N45, N$5:N$62)+COUNTIF(N$45:N45, N45) -1&lt;=(O$65-M$63), RANK(N45, N$5:N$62)+COUNTIF(N$45:N45, N45) -1, ""), "")</f>
        <v/>
      </c>
      <c r="P45" s="138" t="str">
        <f t="shared" si="43"/>
        <v/>
      </c>
      <c r="Q45" s="143">
        <v>55</v>
      </c>
      <c r="R45" s="134"/>
      <c r="S45" s="42">
        <f t="shared" si="44"/>
        <v>1.1314777098891152E-3</v>
      </c>
      <c r="T45" s="43">
        <f t="shared" si="29"/>
        <v>0</v>
      </c>
      <c r="U45" s="43">
        <f t="shared" si="45"/>
        <v>55</v>
      </c>
      <c r="V45" s="43" t="str">
        <f>IF(Q45&lt;&gt;"", IF(RANK(U45, U$5:U$62)+COUNTIF(U$45:U45, U45) -1&lt;=(V$65-T$63), RANK(U45, U$5:U$62)+COUNTIF(U$45:U45, U45) -1, ""), "")</f>
        <v/>
      </c>
      <c r="W45" s="138" t="str">
        <f t="shared" si="46"/>
        <v/>
      </c>
      <c r="X45" s="143">
        <v>52</v>
      </c>
      <c r="Y45" s="134"/>
      <c r="Z45" s="42">
        <f t="shared" si="47"/>
        <v>1.3004226373571411E-3</v>
      </c>
      <c r="AA45" s="43">
        <f t="shared" si="30"/>
        <v>0</v>
      </c>
      <c r="AB45" s="43">
        <f t="shared" si="48"/>
        <v>52</v>
      </c>
      <c r="AC45" s="43" t="str">
        <f>IF(X45&lt;&gt;"", IF(RANK(AB45, AB$5:AB$62)+COUNTIF(AB$45:AB45, AB45) -1&lt;=(AC$65-AA$63), RANK(AB45, AB$5:AB$62)+COUNTIF(AB$45:AB45, AB45) -1, ""), "")</f>
        <v/>
      </c>
      <c r="AD45" s="138" t="str">
        <f t="shared" si="49"/>
        <v/>
      </c>
      <c r="AE45" s="143">
        <v>48</v>
      </c>
      <c r="AF45" s="134"/>
      <c r="AG45" s="42">
        <f t="shared" si="50"/>
        <v>1.2381984212970129E-3</v>
      </c>
      <c r="AH45" s="43">
        <f t="shared" si="31"/>
        <v>0</v>
      </c>
      <c r="AI45" s="43">
        <f t="shared" si="51"/>
        <v>48</v>
      </c>
      <c r="AJ45" s="43" t="str">
        <f>IF(AE45&lt;&gt;"", IF(RANK(AI45, AI$5:AI$62)+COUNTIF(AI$45:AI45, AI45) -1&lt;=(AJ$65-AH$63), RANK(AI45, AI$5:AI$62)+COUNTIF(AI$45:AI45, AI45) -1, ""), "")</f>
        <v/>
      </c>
      <c r="AK45" s="138" t="str">
        <f t="shared" si="52"/>
        <v/>
      </c>
      <c r="AL45" s="149" t="str">
        <f t="shared" si="53"/>
        <v/>
      </c>
      <c r="AM45" s="50">
        <f t="shared" si="54"/>
        <v>283</v>
      </c>
      <c r="AN45" s="51"/>
      <c r="AO45" s="84" t="str">
        <f t="shared" si="55"/>
        <v/>
      </c>
      <c r="AP45" s="86" t="str">
        <f t="shared" si="56"/>
        <v/>
      </c>
      <c r="AQ45" s="86"/>
      <c r="AR45" s="83" t="str">
        <f t="shared" si="57"/>
        <v/>
      </c>
      <c r="AS45" s="86" t="str">
        <f t="shared" si="58"/>
        <v/>
      </c>
      <c r="AT45" s="86" t="str">
        <f t="shared" si="59"/>
        <v/>
      </c>
      <c r="AU45" s="84" t="str">
        <f>IF(AO45&lt;&gt;"", IF(RANK(AT45, AT$5:AT$62)+COUNTIF(AT$45:AT45, AT45) -1&lt;=(B$68-AP$63-AS$63), RANK(AT45, AT$5:AT$62)+COUNTIF(AT$45:AT45, AT45) -1, ""), "")</f>
        <v/>
      </c>
      <c r="AV45" s="93" t="str">
        <f t="shared" si="60"/>
        <v/>
      </c>
      <c r="AW45" s="103" t="str">
        <f t="shared" si="61"/>
        <v/>
      </c>
      <c r="AY45" s="144">
        <f>IF(AM45&lt;&gt; "", AM45/AM63, "")</f>
        <v>1.5791071293059963E-4</v>
      </c>
      <c r="AZ45" s="62" t="str">
        <f t="shared" si="62"/>
        <v/>
      </c>
      <c r="BA45" s="70">
        <f t="shared" si="63"/>
        <v>-1.5791071293060001E-4</v>
      </c>
      <c r="BC45" s="97" t="str">
        <f t="shared" si="64"/>
        <v/>
      </c>
      <c r="BD45" s="62" t="str">
        <f t="shared" si="32"/>
        <v/>
      </c>
      <c r="BE45" s="62" t="str">
        <f t="shared" si="33"/>
        <v/>
      </c>
      <c r="BF45" s="145" t="str">
        <f t="shared" si="34"/>
        <v/>
      </c>
    </row>
    <row r="46" spans="1:58" ht="15" customHeight="1" x14ac:dyDescent="0.2">
      <c r="A46" s="47" t="s">
        <v>258</v>
      </c>
      <c r="B46" s="48" t="s">
        <v>316</v>
      </c>
      <c r="C46" s="49"/>
      <c r="D46" s="134"/>
      <c r="E46" s="42" t="str">
        <f t="shared" si="38"/>
        <v/>
      </c>
      <c r="F46" s="43" t="str">
        <f t="shared" si="27"/>
        <v/>
      </c>
      <c r="G46" s="43" t="str">
        <f t="shared" si="39"/>
        <v/>
      </c>
      <c r="H46" s="43" t="str">
        <f>IF(C46&lt;&gt;"", IF(RANK(G46, G$5:G$62)+COUNTIF(G$46:G46, G46) -1&lt;=(H$65-F$63), RANK(G46, G$5:G$62)+COUNTIF(G$46:G46, G46) -1, ""), "")</f>
        <v/>
      </c>
      <c r="I46" s="138" t="str">
        <f t="shared" si="40"/>
        <v/>
      </c>
      <c r="J46" s="142"/>
      <c r="K46" s="134"/>
      <c r="L46" s="42" t="str">
        <f t="shared" si="41"/>
        <v/>
      </c>
      <c r="M46" s="43" t="str">
        <f t="shared" si="28"/>
        <v/>
      </c>
      <c r="N46" s="43" t="str">
        <f t="shared" si="42"/>
        <v/>
      </c>
      <c r="O46" s="43" t="str">
        <f>IF(J46&lt;&gt;"", IF(RANK(N46, N$5:N$62)+COUNTIF(N$46:N46, N46) -1&lt;=(O$65-M$63), RANK(N46, N$5:N$62)+COUNTIF(N$46:N46, N46) -1, ""), "")</f>
        <v/>
      </c>
      <c r="P46" s="138" t="str">
        <f t="shared" si="43"/>
        <v/>
      </c>
      <c r="Q46" s="142"/>
      <c r="R46" s="134"/>
      <c r="S46" s="42" t="str">
        <f t="shared" si="44"/>
        <v/>
      </c>
      <c r="T46" s="43" t="str">
        <f t="shared" si="29"/>
        <v/>
      </c>
      <c r="U46" s="43" t="str">
        <f t="shared" si="45"/>
        <v/>
      </c>
      <c r="V46" s="43" t="str">
        <f>IF(Q46&lt;&gt;"", IF(RANK(U46, U$5:U$62)+COUNTIF(U$46:U46, U46) -1&lt;=(V$65-T$63), RANK(U46, U$5:U$62)+COUNTIF(U$46:U46, U46) -1, ""), "")</f>
        <v/>
      </c>
      <c r="W46" s="138" t="str">
        <f t="shared" si="46"/>
        <v/>
      </c>
      <c r="X46" s="142"/>
      <c r="Y46" s="134"/>
      <c r="Z46" s="42" t="str">
        <f t="shared" si="47"/>
        <v/>
      </c>
      <c r="AA46" s="43" t="str">
        <f t="shared" si="30"/>
        <v/>
      </c>
      <c r="AB46" s="43" t="str">
        <f t="shared" si="48"/>
        <v/>
      </c>
      <c r="AC46" s="43" t="str">
        <f>IF(X46&lt;&gt;"", IF(RANK(AB46, AB$5:AB$62)+COUNTIF(AB$46:AB46, AB46) -1&lt;=(AC$65-AA$63), RANK(AB46, AB$5:AB$62)+COUNTIF(AB$46:AB46, AB46) -1, ""), "")</f>
        <v/>
      </c>
      <c r="AD46" s="138" t="str">
        <f t="shared" si="49"/>
        <v/>
      </c>
      <c r="AE46" s="142"/>
      <c r="AF46" s="134"/>
      <c r="AG46" s="42" t="str">
        <f t="shared" si="50"/>
        <v/>
      </c>
      <c r="AH46" s="43" t="str">
        <f t="shared" si="31"/>
        <v/>
      </c>
      <c r="AI46" s="43" t="str">
        <f t="shared" si="51"/>
        <v/>
      </c>
      <c r="AJ46" s="43" t="str">
        <f>IF(AE46&lt;&gt;"", IF(RANK(AI46, AI$5:AI$62)+COUNTIF(AI$46:AI46, AI46) -1&lt;=(AJ$65-AH$63), RANK(AI46, AI$5:AI$62)+COUNTIF(AI$46:AI46, AI46) -1, ""), "")</f>
        <v/>
      </c>
      <c r="AK46" s="138" t="str">
        <f t="shared" si="52"/>
        <v/>
      </c>
      <c r="AL46" s="149" t="str">
        <f t="shared" si="53"/>
        <v/>
      </c>
      <c r="AM46" s="50" t="str">
        <f t="shared" si="54"/>
        <v/>
      </c>
      <c r="AN46" s="51"/>
      <c r="AO46" s="84" t="str">
        <f t="shared" si="55"/>
        <v/>
      </c>
      <c r="AP46" s="86" t="str">
        <f t="shared" si="56"/>
        <v/>
      </c>
      <c r="AQ46" s="86"/>
      <c r="AR46" s="83" t="str">
        <f t="shared" si="57"/>
        <v/>
      </c>
      <c r="AS46" s="86" t="str">
        <f t="shared" si="58"/>
        <v/>
      </c>
      <c r="AT46" s="86" t="str">
        <f t="shared" si="59"/>
        <v/>
      </c>
      <c r="AU46" s="84" t="str">
        <f>IF(AO46&lt;&gt;"", IF(RANK(AT46, AT$5:AT$62)+COUNTIF(AT$46:AT46, AT46) -1&lt;=(B$68-AP$63-AS$63), RANK(AT46, AT$5:AT$62)+COUNTIF(AT$46:AT46, AT46) -1, ""), "")</f>
        <v/>
      </c>
      <c r="AV46" s="93" t="str">
        <f t="shared" si="60"/>
        <v/>
      </c>
      <c r="AW46" s="103" t="str">
        <f t="shared" si="61"/>
        <v/>
      </c>
      <c r="AY46" s="144" t="str">
        <f>IF(AM46&lt;&gt; "", AM46/AM63, "")</f>
        <v/>
      </c>
      <c r="AZ46" s="62" t="str">
        <f t="shared" si="62"/>
        <v/>
      </c>
      <c r="BA46" s="70" t="str">
        <f t="shared" si="63"/>
        <v/>
      </c>
      <c r="BC46" s="97" t="str">
        <f t="shared" si="64"/>
        <v/>
      </c>
      <c r="BD46" s="62" t="str">
        <f t="shared" si="32"/>
        <v/>
      </c>
      <c r="BE46" s="62" t="str">
        <f t="shared" si="33"/>
        <v/>
      </c>
      <c r="BF46" s="145" t="str">
        <f t="shared" si="34"/>
        <v/>
      </c>
    </row>
    <row r="47" spans="1:58" ht="15" customHeight="1" x14ac:dyDescent="0.2">
      <c r="A47" s="47" t="s">
        <v>259</v>
      </c>
      <c r="B47" s="48" t="s">
        <v>317</v>
      </c>
      <c r="C47" s="141">
        <v>1180</v>
      </c>
      <c r="D47" s="134"/>
      <c r="E47" s="42">
        <f t="shared" si="38"/>
        <v>2.3910840932117528E-2</v>
      </c>
      <c r="F47" s="43">
        <f t="shared" si="27"/>
        <v>0</v>
      </c>
      <c r="G47" s="43">
        <f t="shared" si="39"/>
        <v>1180</v>
      </c>
      <c r="H47" s="43" t="str">
        <f>IF(C47&lt;&gt;"", IF(RANK(G47, G$5:G$62)+COUNTIF(G$47:G47, G47) -1&lt;=(H$65-F$63), RANK(G47, G$5:G$62)+COUNTIF(G$47:G47, G47) -1, ""), "")</f>
        <v/>
      </c>
      <c r="I47" s="138" t="str">
        <f t="shared" si="40"/>
        <v/>
      </c>
      <c r="J47" s="143">
        <v>1925</v>
      </c>
      <c r="K47" s="134"/>
      <c r="L47" s="42">
        <f t="shared" si="41"/>
        <v>4.1899745336612761E-2</v>
      </c>
      <c r="M47" s="43">
        <f t="shared" si="28"/>
        <v>0</v>
      </c>
      <c r="N47" s="43">
        <f t="shared" si="42"/>
        <v>1925</v>
      </c>
      <c r="O47" s="43" t="str">
        <f>IF(J47&lt;&gt;"", IF(RANK(N47, N$5:N$62)+COUNTIF(N$47:N47, N47) -1&lt;=(O$65-M$63), RANK(N47, N$5:N$62)+COUNTIF(N$47:N47, N47) -1, ""), "")</f>
        <v/>
      </c>
      <c r="P47" s="138" t="str">
        <f t="shared" si="43"/>
        <v/>
      </c>
      <c r="Q47" s="143">
        <v>490</v>
      </c>
      <c r="R47" s="134"/>
      <c r="S47" s="42">
        <f t="shared" si="44"/>
        <v>1.0080437779012116E-2</v>
      </c>
      <c r="T47" s="43">
        <f t="shared" si="29"/>
        <v>0</v>
      </c>
      <c r="U47" s="43">
        <f t="shared" si="45"/>
        <v>490</v>
      </c>
      <c r="V47" s="43" t="str">
        <f>IF(Q47&lt;&gt;"", IF(RANK(U47, U$5:U$62)+COUNTIF(U$47:U47, U47) -1&lt;=(V$65-T$63), RANK(U47, U$5:U$62)+COUNTIF(U$47:U47, U47) -1, ""), "")</f>
        <v/>
      </c>
      <c r="W47" s="138" t="str">
        <f t="shared" si="46"/>
        <v/>
      </c>
      <c r="X47" s="143">
        <v>1272</v>
      </c>
      <c r="Y47" s="134"/>
      <c r="Z47" s="42">
        <f t="shared" si="47"/>
        <v>3.1810338359966987E-2</v>
      </c>
      <c r="AA47" s="43">
        <f t="shared" si="30"/>
        <v>0</v>
      </c>
      <c r="AB47" s="43">
        <f t="shared" si="48"/>
        <v>1272</v>
      </c>
      <c r="AC47" s="43" t="str">
        <f>IF(X47&lt;&gt;"", IF(RANK(AB47, AB$5:AB$62)+COUNTIF(AB$47:AB47, AB47) -1&lt;=(AC$65-AA$63), RANK(AB47, AB$5:AB$62)+COUNTIF(AB$47:AB47, AB47) -1, ""), "")</f>
        <v/>
      </c>
      <c r="AD47" s="138" t="str">
        <f t="shared" si="49"/>
        <v/>
      </c>
      <c r="AE47" s="143">
        <v>517</v>
      </c>
      <c r="AF47" s="134"/>
      <c r="AG47" s="42">
        <f t="shared" si="50"/>
        <v>1.3336428829386576E-2</v>
      </c>
      <c r="AH47" s="43">
        <f t="shared" si="31"/>
        <v>0</v>
      </c>
      <c r="AI47" s="43">
        <f t="shared" si="51"/>
        <v>517</v>
      </c>
      <c r="AJ47" s="43" t="str">
        <f>IF(AE47&lt;&gt;"", IF(RANK(AI47, AI$5:AI$62)+COUNTIF(AI$47:AI47, AI47) -1&lt;=(AJ$65-AH$63), RANK(AI47, AI$5:AI$62)+COUNTIF(AI$47:AI47, AI47) -1, ""), "")</f>
        <v/>
      </c>
      <c r="AK47" s="138" t="str">
        <f t="shared" si="52"/>
        <v/>
      </c>
      <c r="AL47" s="149" t="str">
        <f t="shared" si="53"/>
        <v/>
      </c>
      <c r="AM47" s="50">
        <f t="shared" si="54"/>
        <v>5384</v>
      </c>
      <c r="AN47" s="51"/>
      <c r="AO47" s="84" t="str">
        <f t="shared" si="55"/>
        <v/>
      </c>
      <c r="AP47" s="86" t="str">
        <f t="shared" si="56"/>
        <v/>
      </c>
      <c r="AQ47" s="86"/>
      <c r="AR47" s="83" t="str">
        <f t="shared" si="57"/>
        <v/>
      </c>
      <c r="AS47" s="86" t="str">
        <f t="shared" si="58"/>
        <v/>
      </c>
      <c r="AT47" s="86" t="str">
        <f t="shared" si="59"/>
        <v/>
      </c>
      <c r="AU47" s="84" t="str">
        <f>IF(AO47&lt;&gt;"", IF(RANK(AT47, AT$5:AT$62)+COUNTIF(AT$47:AT47, AT47) -1&lt;=(B$68-AP$63-AS$63), RANK(AT47, AT$5:AT$62)+COUNTIF(AT$47:AT47, AT47) -1, ""), "")</f>
        <v/>
      </c>
      <c r="AV47" s="93" t="str">
        <f t="shared" si="60"/>
        <v/>
      </c>
      <c r="AW47" s="103" t="str">
        <f t="shared" si="61"/>
        <v/>
      </c>
      <c r="AY47" s="144">
        <f>IF(AM47&lt;&gt; "", AM47/AM63, "")</f>
        <v>3.0042094643757894E-3</v>
      </c>
      <c r="AZ47" s="62" t="str">
        <f t="shared" si="62"/>
        <v/>
      </c>
      <c r="BA47" s="70">
        <f t="shared" si="63"/>
        <v>-3.0042094643757899E-3</v>
      </c>
      <c r="BC47" s="97" t="str">
        <f t="shared" si="64"/>
        <v/>
      </c>
      <c r="BD47" s="62" t="str">
        <f t="shared" si="32"/>
        <v/>
      </c>
      <c r="BE47" s="62" t="str">
        <f t="shared" si="33"/>
        <v/>
      </c>
      <c r="BF47" s="145" t="str">
        <f t="shared" si="34"/>
        <v/>
      </c>
    </row>
    <row r="48" spans="1:58" ht="15" customHeight="1" x14ac:dyDescent="0.2">
      <c r="A48" s="47" t="s">
        <v>260</v>
      </c>
      <c r="B48" s="48" t="s">
        <v>318</v>
      </c>
      <c r="C48" s="141">
        <v>45</v>
      </c>
      <c r="D48" s="134"/>
      <c r="E48" s="42">
        <f t="shared" si="38"/>
        <v>9.11854103343465E-4</v>
      </c>
      <c r="F48" s="43">
        <f t="shared" si="27"/>
        <v>0</v>
      </c>
      <c r="G48" s="43">
        <f t="shared" si="39"/>
        <v>45</v>
      </c>
      <c r="H48" s="43" t="str">
        <f>IF(C48&lt;&gt;"", IF(RANK(G48, G$5:G$62)+COUNTIF(G$48:G48, G48) -1&lt;=(H$65-F$63), RANK(G48, G$5:G$62)+COUNTIF(G$48:G48, G48) -1, ""), "")</f>
        <v/>
      </c>
      <c r="I48" s="138" t="str">
        <f t="shared" si="40"/>
        <v/>
      </c>
      <c r="J48" s="143">
        <v>35</v>
      </c>
      <c r="K48" s="134"/>
      <c r="L48" s="42">
        <f t="shared" si="41"/>
        <v>7.6181355157477746E-4</v>
      </c>
      <c r="M48" s="43">
        <f t="shared" si="28"/>
        <v>0</v>
      </c>
      <c r="N48" s="43">
        <f t="shared" si="42"/>
        <v>35</v>
      </c>
      <c r="O48" s="43" t="str">
        <f>IF(J48&lt;&gt;"", IF(RANK(N48, N$5:N$62)+COUNTIF(N$48:N48, N48) -1&lt;=(O$65-M$63), RANK(N48, N$5:N$62)+COUNTIF(N$48:N48, N48) -1, ""), "")</f>
        <v/>
      </c>
      <c r="P48" s="138" t="str">
        <f t="shared" si="43"/>
        <v/>
      </c>
      <c r="Q48" s="143">
        <v>30</v>
      </c>
      <c r="R48" s="134"/>
      <c r="S48" s="42">
        <f t="shared" si="44"/>
        <v>6.1716965993951741E-4</v>
      </c>
      <c r="T48" s="43">
        <f t="shared" si="29"/>
        <v>0</v>
      </c>
      <c r="U48" s="43">
        <f t="shared" si="45"/>
        <v>30</v>
      </c>
      <c r="V48" s="43" t="str">
        <f>IF(Q48&lt;&gt;"", IF(RANK(U48, U$5:U$62)+COUNTIF(U$48:U48, U48) -1&lt;=(V$65-T$63), RANK(U48, U$5:U$62)+COUNTIF(U$48:U48, U48) -1, ""), "")</f>
        <v/>
      </c>
      <c r="W48" s="138" t="str">
        <f t="shared" si="46"/>
        <v/>
      </c>
      <c r="X48" s="143">
        <v>54</v>
      </c>
      <c r="Y48" s="134"/>
      <c r="Z48" s="42">
        <f t="shared" si="47"/>
        <v>1.3504388926401081E-3</v>
      </c>
      <c r="AA48" s="43">
        <f t="shared" si="30"/>
        <v>0</v>
      </c>
      <c r="AB48" s="43">
        <f t="shared" si="48"/>
        <v>54</v>
      </c>
      <c r="AC48" s="43" t="str">
        <f>IF(X48&lt;&gt;"", IF(RANK(AB48, AB$5:AB$62)+COUNTIF(AB$48:AB48, AB48) -1&lt;=(AC$65-AA$63), RANK(AB48, AB$5:AB$62)+COUNTIF(AB$48:AB48, AB48) -1, ""), "")</f>
        <v/>
      </c>
      <c r="AD48" s="138" t="str">
        <f t="shared" si="49"/>
        <v/>
      </c>
      <c r="AE48" s="143">
        <v>180</v>
      </c>
      <c r="AF48" s="134"/>
      <c r="AG48" s="42">
        <f t="shared" si="50"/>
        <v>4.6432440798637982E-3</v>
      </c>
      <c r="AH48" s="43">
        <f t="shared" si="31"/>
        <v>0</v>
      </c>
      <c r="AI48" s="43">
        <f t="shared" si="51"/>
        <v>180</v>
      </c>
      <c r="AJ48" s="43" t="str">
        <f>IF(AE48&lt;&gt;"", IF(RANK(AI48, AI$5:AI$62)+COUNTIF(AI$48:AI48, AI48) -1&lt;=(AJ$65-AH$63), RANK(AI48, AI$5:AI$62)+COUNTIF(AI$48:AI48, AI48) -1, ""), "")</f>
        <v/>
      </c>
      <c r="AK48" s="138" t="str">
        <f t="shared" si="52"/>
        <v/>
      </c>
      <c r="AL48" s="149" t="str">
        <f t="shared" si="53"/>
        <v/>
      </c>
      <c r="AM48" s="50">
        <f t="shared" si="54"/>
        <v>344</v>
      </c>
      <c r="AN48" s="51"/>
      <c r="AO48" s="84" t="str">
        <f t="shared" si="55"/>
        <v/>
      </c>
      <c r="AP48" s="86" t="str">
        <f t="shared" si="56"/>
        <v/>
      </c>
      <c r="AQ48" s="86"/>
      <c r="AR48" s="83" t="str">
        <f t="shared" si="57"/>
        <v/>
      </c>
      <c r="AS48" s="86" t="str">
        <f t="shared" si="58"/>
        <v/>
      </c>
      <c r="AT48" s="86" t="str">
        <f t="shared" si="59"/>
        <v/>
      </c>
      <c r="AU48" s="84" t="str">
        <f>IF(AO48&lt;&gt;"", IF(RANK(AT48, AT$5:AT$62)+COUNTIF(AT$48:AT48, AT48) -1&lt;=(B$68-AP$63-AS$63), RANK(AT48, AT$5:AT$62)+COUNTIF(AT$48:AT48, AT48) -1, ""), "")</f>
        <v/>
      </c>
      <c r="AV48" s="93" t="str">
        <f t="shared" si="60"/>
        <v/>
      </c>
      <c r="AW48" s="103" t="str">
        <f t="shared" si="61"/>
        <v/>
      </c>
      <c r="AY48" s="144">
        <f>IF(AM48&lt;&gt; "", AM48/AM63, "")</f>
        <v>1.919480044103402E-4</v>
      </c>
      <c r="AZ48" s="62" t="str">
        <f t="shared" si="62"/>
        <v/>
      </c>
      <c r="BA48" s="70">
        <f t="shared" si="63"/>
        <v>-1.9194800441034001E-4</v>
      </c>
      <c r="BC48" s="97" t="str">
        <f t="shared" si="64"/>
        <v/>
      </c>
      <c r="BD48" s="62" t="str">
        <f t="shared" si="32"/>
        <v/>
      </c>
      <c r="BE48" s="62" t="str">
        <f t="shared" si="33"/>
        <v/>
      </c>
      <c r="BF48" s="145" t="str">
        <f t="shared" si="34"/>
        <v/>
      </c>
    </row>
    <row r="49" spans="1:58" ht="15" customHeight="1" x14ac:dyDescent="0.2">
      <c r="A49" s="47" t="s">
        <v>261</v>
      </c>
      <c r="B49" s="48" t="s">
        <v>319</v>
      </c>
      <c r="C49" s="141">
        <v>75</v>
      </c>
      <c r="D49" s="134"/>
      <c r="E49" s="42">
        <f t="shared" si="38"/>
        <v>1.5197568389057751E-3</v>
      </c>
      <c r="F49" s="43">
        <f t="shared" si="27"/>
        <v>0</v>
      </c>
      <c r="G49" s="43">
        <f t="shared" si="39"/>
        <v>75</v>
      </c>
      <c r="H49" s="43" t="str">
        <f>IF(C49&lt;&gt;"", IF(RANK(G49, G$5:G$62)+COUNTIF(G$49:G49, G49) -1&lt;=(H$65-F$63), RANK(G49, G$5:G$62)+COUNTIF(G$49:G49, G49) -1, ""), "")</f>
        <v/>
      </c>
      <c r="I49" s="138" t="str">
        <f t="shared" si="40"/>
        <v/>
      </c>
      <c r="J49" s="143">
        <v>61</v>
      </c>
      <c r="K49" s="134"/>
      <c r="L49" s="42">
        <f t="shared" si="41"/>
        <v>1.3277321898874693E-3</v>
      </c>
      <c r="M49" s="43">
        <f t="shared" si="28"/>
        <v>0</v>
      </c>
      <c r="N49" s="43">
        <f t="shared" si="42"/>
        <v>61</v>
      </c>
      <c r="O49" s="43" t="str">
        <f>IF(J49&lt;&gt;"", IF(RANK(N49, N$5:N$62)+COUNTIF(N$49:N49, N49) -1&lt;=(O$65-M$63), RANK(N49, N$5:N$62)+COUNTIF(N$49:N49, N49) -1, ""), "")</f>
        <v/>
      </c>
      <c r="P49" s="138" t="str">
        <f t="shared" si="43"/>
        <v/>
      </c>
      <c r="Q49" s="143">
        <v>46</v>
      </c>
      <c r="R49" s="134"/>
      <c r="S49" s="42">
        <f t="shared" si="44"/>
        <v>9.4632681190726E-4</v>
      </c>
      <c r="T49" s="43">
        <f t="shared" si="29"/>
        <v>0</v>
      </c>
      <c r="U49" s="43">
        <f t="shared" si="45"/>
        <v>46</v>
      </c>
      <c r="V49" s="43" t="str">
        <f>IF(Q49&lt;&gt;"", IF(RANK(U49, U$5:U$62)+COUNTIF(U$49:U49, U49) -1&lt;=(V$65-T$63), RANK(U49, U$5:U$62)+COUNTIF(U$49:U49, U49) -1, ""), "")</f>
        <v/>
      </c>
      <c r="W49" s="138" t="str">
        <f t="shared" si="46"/>
        <v/>
      </c>
      <c r="X49" s="143">
        <v>57</v>
      </c>
      <c r="Y49" s="134"/>
      <c r="Z49" s="42">
        <f t="shared" si="47"/>
        <v>1.4254632755645584E-3</v>
      </c>
      <c r="AA49" s="43">
        <f t="shared" si="30"/>
        <v>0</v>
      </c>
      <c r="AB49" s="43">
        <f t="shared" si="48"/>
        <v>57</v>
      </c>
      <c r="AC49" s="43" t="str">
        <f>IF(X49&lt;&gt;"", IF(RANK(AB49, AB$5:AB$62)+COUNTIF(AB$49:AB49, AB49) -1&lt;=(AC$65-AA$63), RANK(AB49, AB$5:AB$62)+COUNTIF(AB$49:AB49, AB49) -1, ""), "")</f>
        <v/>
      </c>
      <c r="AD49" s="138" t="str">
        <f t="shared" si="49"/>
        <v/>
      </c>
      <c r="AE49" s="143">
        <v>71</v>
      </c>
      <c r="AF49" s="134"/>
      <c r="AG49" s="42">
        <f t="shared" si="50"/>
        <v>1.8315018315018315E-3</v>
      </c>
      <c r="AH49" s="43">
        <f t="shared" si="31"/>
        <v>0</v>
      </c>
      <c r="AI49" s="43">
        <f t="shared" si="51"/>
        <v>71</v>
      </c>
      <c r="AJ49" s="43" t="str">
        <f>IF(AE49&lt;&gt;"", IF(RANK(AI49, AI$5:AI$62)+COUNTIF(AI$49:AI49, AI49) -1&lt;=(AJ$65-AH$63), RANK(AI49, AI$5:AI$62)+COUNTIF(AI$49:AI49, AI49) -1, ""), "")</f>
        <v/>
      </c>
      <c r="AK49" s="138" t="str">
        <f t="shared" si="52"/>
        <v/>
      </c>
      <c r="AL49" s="149" t="str">
        <f t="shared" si="53"/>
        <v/>
      </c>
      <c r="AM49" s="50">
        <f t="shared" si="54"/>
        <v>310</v>
      </c>
      <c r="AN49" s="51"/>
      <c r="AO49" s="84" t="str">
        <f t="shared" si="55"/>
        <v/>
      </c>
      <c r="AP49" s="86" t="str">
        <f t="shared" si="56"/>
        <v/>
      </c>
      <c r="AQ49" s="86"/>
      <c r="AR49" s="83" t="str">
        <f t="shared" si="57"/>
        <v/>
      </c>
      <c r="AS49" s="86" t="str">
        <f t="shared" si="58"/>
        <v/>
      </c>
      <c r="AT49" s="86" t="str">
        <f t="shared" si="59"/>
        <v/>
      </c>
      <c r="AU49" s="84" t="str">
        <f>IF(AO49&lt;&gt;"", IF(RANK(AT49, AT$5:AT$62)+COUNTIF(AT$49:AT49, AT49) -1&lt;=(B$68-AP$63-AS$63), RANK(AT49, AT$5:AT$62)+COUNTIF(AT$49:AT49, AT49) -1, ""), "")</f>
        <v/>
      </c>
      <c r="AV49" s="93" t="str">
        <f t="shared" si="60"/>
        <v/>
      </c>
      <c r="AW49" s="103" t="str">
        <f t="shared" si="61"/>
        <v/>
      </c>
      <c r="AY49" s="144">
        <f>IF(AM49&lt;&gt; "", AM49/AM63, "")</f>
        <v>1.7297639932327169E-4</v>
      </c>
      <c r="AZ49" s="62" t="str">
        <f t="shared" si="62"/>
        <v/>
      </c>
      <c r="BA49" s="70">
        <f t="shared" si="63"/>
        <v>-1.7297639932327199E-4</v>
      </c>
      <c r="BC49" s="97" t="str">
        <f t="shared" si="64"/>
        <v/>
      </c>
      <c r="BD49" s="62" t="str">
        <f t="shared" si="32"/>
        <v/>
      </c>
      <c r="BE49" s="62" t="str">
        <f t="shared" si="33"/>
        <v/>
      </c>
      <c r="BF49" s="145" t="str">
        <f t="shared" si="34"/>
        <v/>
      </c>
    </row>
    <row r="50" spans="1:58" ht="15" customHeight="1" x14ac:dyDescent="0.2">
      <c r="A50" s="47" t="s">
        <v>262</v>
      </c>
      <c r="B50" s="48" t="s">
        <v>320</v>
      </c>
      <c r="C50" s="49"/>
      <c r="D50" s="134"/>
      <c r="E50" s="42" t="str">
        <f t="shared" si="38"/>
        <v/>
      </c>
      <c r="F50" s="43" t="str">
        <f t="shared" si="27"/>
        <v/>
      </c>
      <c r="G50" s="43" t="str">
        <f t="shared" si="39"/>
        <v/>
      </c>
      <c r="H50" s="43" t="str">
        <f>IF(C50&lt;&gt;"", IF(RANK(G50, G$5:G$62)+COUNTIF(G$50:G50, G50) -1&lt;=(H$65-F$63), RANK(G50, G$5:G$62)+COUNTIF(G$50:G50, G50) -1, ""), "")</f>
        <v/>
      </c>
      <c r="I50" s="138" t="str">
        <f t="shared" si="40"/>
        <v/>
      </c>
      <c r="J50" s="142"/>
      <c r="K50" s="134"/>
      <c r="L50" s="42" t="str">
        <f t="shared" si="41"/>
        <v/>
      </c>
      <c r="M50" s="43" t="str">
        <f t="shared" si="28"/>
        <v/>
      </c>
      <c r="N50" s="43" t="str">
        <f t="shared" si="42"/>
        <v/>
      </c>
      <c r="O50" s="43" t="str">
        <f>IF(J50&lt;&gt;"", IF(RANK(N50, N$5:N$62)+COUNTIF(N$50:N50, N50) -1&lt;=(O$65-M$63), RANK(N50, N$5:N$62)+COUNTIF(N$50:N50, N50) -1, ""), "")</f>
        <v/>
      </c>
      <c r="P50" s="138" t="str">
        <f t="shared" si="43"/>
        <v/>
      </c>
      <c r="Q50" s="142"/>
      <c r="R50" s="134"/>
      <c r="S50" s="42" t="str">
        <f t="shared" si="44"/>
        <v/>
      </c>
      <c r="T50" s="43" t="str">
        <f t="shared" si="29"/>
        <v/>
      </c>
      <c r="U50" s="43" t="str">
        <f t="shared" si="45"/>
        <v/>
      </c>
      <c r="V50" s="43" t="str">
        <f>IF(Q50&lt;&gt;"", IF(RANK(U50, U$5:U$62)+COUNTIF(U$50:U50, U50) -1&lt;=(V$65-T$63), RANK(U50, U$5:U$62)+COUNTIF(U$50:U50, U50) -1, ""), "")</f>
        <v/>
      </c>
      <c r="W50" s="138" t="str">
        <f t="shared" si="46"/>
        <v/>
      </c>
      <c r="X50" s="142"/>
      <c r="Y50" s="134"/>
      <c r="Z50" s="42" t="str">
        <f t="shared" si="47"/>
        <v/>
      </c>
      <c r="AA50" s="43" t="str">
        <f t="shared" si="30"/>
        <v/>
      </c>
      <c r="AB50" s="43" t="str">
        <f t="shared" si="48"/>
        <v/>
      </c>
      <c r="AC50" s="43" t="str">
        <f>IF(X50&lt;&gt;"", IF(RANK(AB50, AB$5:AB$62)+COUNTIF(AB$50:AB50, AB50) -1&lt;=(AC$65-AA$63), RANK(AB50, AB$5:AB$62)+COUNTIF(AB$50:AB50, AB50) -1, ""), "")</f>
        <v/>
      </c>
      <c r="AD50" s="138" t="str">
        <f t="shared" si="49"/>
        <v/>
      </c>
      <c r="AE50" s="142"/>
      <c r="AF50" s="134"/>
      <c r="AG50" s="42" t="str">
        <f t="shared" si="50"/>
        <v/>
      </c>
      <c r="AH50" s="43" t="str">
        <f t="shared" si="31"/>
        <v/>
      </c>
      <c r="AI50" s="43" t="str">
        <f t="shared" si="51"/>
        <v/>
      </c>
      <c r="AJ50" s="43" t="str">
        <f>IF(AE50&lt;&gt;"", IF(RANK(AI50, AI$5:AI$62)+COUNTIF(AI$50:AI50, AI50) -1&lt;=(AJ$65-AH$63), RANK(AI50, AI$5:AI$62)+COUNTIF(AI$50:AI50, AI50) -1, ""), "")</f>
        <v/>
      </c>
      <c r="AK50" s="138" t="str">
        <f t="shared" si="52"/>
        <v/>
      </c>
      <c r="AL50" s="149" t="str">
        <f t="shared" si="53"/>
        <v/>
      </c>
      <c r="AM50" s="50" t="str">
        <f t="shared" si="54"/>
        <v/>
      </c>
      <c r="AN50" s="51"/>
      <c r="AO50" s="84" t="str">
        <f t="shared" si="55"/>
        <v/>
      </c>
      <c r="AP50" s="86" t="str">
        <f t="shared" si="56"/>
        <v/>
      </c>
      <c r="AQ50" s="86"/>
      <c r="AR50" s="83" t="str">
        <f t="shared" si="57"/>
        <v/>
      </c>
      <c r="AS50" s="86" t="str">
        <f t="shared" si="58"/>
        <v/>
      </c>
      <c r="AT50" s="86" t="str">
        <f t="shared" si="59"/>
        <v/>
      </c>
      <c r="AU50" s="84" t="str">
        <f>IF(AO50&lt;&gt;"", IF(RANK(AT50, AT$5:AT$62)+COUNTIF(AT$50:AT50, AT50) -1&lt;=(B$68-AP$63-AS$63), RANK(AT50, AT$5:AT$62)+COUNTIF(AT$50:AT50, AT50) -1, ""), "")</f>
        <v/>
      </c>
      <c r="AV50" s="93" t="str">
        <f t="shared" si="60"/>
        <v/>
      </c>
      <c r="AW50" s="103" t="str">
        <f t="shared" si="61"/>
        <v/>
      </c>
      <c r="AY50" s="144" t="str">
        <f>IF(AM50&lt;&gt; "", AM50/AM63, "")</f>
        <v/>
      </c>
      <c r="AZ50" s="62" t="str">
        <f t="shared" si="62"/>
        <v/>
      </c>
      <c r="BA50" s="70" t="str">
        <f t="shared" si="63"/>
        <v/>
      </c>
      <c r="BC50" s="97" t="str">
        <f t="shared" si="64"/>
        <v/>
      </c>
      <c r="BD50" s="62" t="str">
        <f t="shared" si="32"/>
        <v/>
      </c>
      <c r="BE50" s="62" t="str">
        <f t="shared" si="33"/>
        <v/>
      </c>
      <c r="BF50" s="145" t="str">
        <f t="shared" si="34"/>
        <v/>
      </c>
    </row>
    <row r="51" spans="1:58" ht="15" customHeight="1" x14ac:dyDescent="0.2">
      <c r="A51" s="160" t="s">
        <v>263</v>
      </c>
      <c r="B51" s="161" t="s">
        <v>321</v>
      </c>
      <c r="C51" s="162">
        <v>2976</v>
      </c>
      <c r="D51" s="163"/>
      <c r="E51" s="164">
        <f t="shared" si="38"/>
        <v>6.0303951367781154E-2</v>
      </c>
      <c r="F51" s="165">
        <f t="shared" si="27"/>
        <v>0</v>
      </c>
      <c r="G51" s="165">
        <f t="shared" si="39"/>
        <v>2976</v>
      </c>
      <c r="H51" s="165" t="str">
        <f>IF(C51&lt;&gt;"", IF(RANK(G51, G$5:G$62)+COUNTIF(G$51:G51, G51) -1&lt;=(H$65-F$63), RANK(G51, G$5:G$62)+COUNTIF(G$51:G51, G51) -1, ""), "")</f>
        <v/>
      </c>
      <c r="I51" s="166" t="str">
        <f t="shared" si="40"/>
        <v/>
      </c>
      <c r="J51" s="167">
        <v>3754</v>
      </c>
      <c r="K51" s="163"/>
      <c r="L51" s="164">
        <f t="shared" si="41"/>
        <v>8.170994493176327E-2</v>
      </c>
      <c r="M51" s="165">
        <f t="shared" si="28"/>
        <v>0</v>
      </c>
      <c r="N51" s="165">
        <f t="shared" si="42"/>
        <v>3754</v>
      </c>
      <c r="O51" s="165" t="str">
        <f>IF(J51&lt;&gt;"", IF(RANK(N51, N$5:N$62)+COUNTIF(N$51:N51, N51) -1&lt;=(O$65-M$63), RANK(N51, N$5:N$62)+COUNTIF(N$51:N51, N51) -1, ""), "")</f>
        <v/>
      </c>
      <c r="P51" s="166" t="str">
        <f t="shared" si="43"/>
        <v/>
      </c>
      <c r="Q51" s="167">
        <v>2118</v>
      </c>
      <c r="R51" s="163"/>
      <c r="S51" s="164">
        <f t="shared" si="44"/>
        <v>4.3572177991729924E-2</v>
      </c>
      <c r="T51" s="165">
        <f t="shared" si="29"/>
        <v>0</v>
      </c>
      <c r="U51" s="165">
        <f t="shared" si="45"/>
        <v>2118</v>
      </c>
      <c r="V51" s="165" t="str">
        <f>IF(Q51&lt;&gt;"", IF(RANK(U51, U$5:U$62)+COUNTIF(U$51:U51, U51) -1&lt;=(V$65-T$63), RANK(U51, U$5:U$62)+COUNTIF(U$51:U51, U51) -1, ""), "")</f>
        <v/>
      </c>
      <c r="W51" s="166" t="str">
        <f t="shared" si="46"/>
        <v/>
      </c>
      <c r="X51" s="167">
        <v>4284</v>
      </c>
      <c r="Y51" s="163"/>
      <c r="Z51" s="164">
        <f t="shared" si="47"/>
        <v>0.10713481881611524</v>
      </c>
      <c r="AA51" s="165">
        <f t="shared" si="30"/>
        <v>0</v>
      </c>
      <c r="AB51" s="165">
        <f t="shared" si="48"/>
        <v>4284</v>
      </c>
      <c r="AC51" s="165" t="str">
        <f>IF(X51&lt;&gt;"", IF(RANK(AB51, AB$5:AB$62)+COUNTIF(AB$51:AB51, AB51) -1&lt;=(AC$65-AA$63), RANK(AB51, AB$5:AB$62)+COUNTIF(AB$51:AB51, AB51) -1, ""), "")</f>
        <v/>
      </c>
      <c r="AD51" s="166" t="str">
        <f t="shared" si="49"/>
        <v/>
      </c>
      <c r="AE51" s="167">
        <v>13114</v>
      </c>
      <c r="AF51" s="163"/>
      <c r="AG51" s="164">
        <f t="shared" si="50"/>
        <v>0.3382861270185214</v>
      </c>
      <c r="AH51" s="165">
        <f t="shared" si="31"/>
        <v>0</v>
      </c>
      <c r="AI51" s="165">
        <f t="shared" si="51"/>
        <v>13114</v>
      </c>
      <c r="AJ51" s="165" t="str">
        <f>IF(AE51&lt;&gt;"", IF(RANK(AI51, AI$5:AI$62)+COUNTIF(AI$51:AI51, AI51) -1&lt;=(AJ$65-AH$63), RANK(AI51, AI$5:AI$62)+COUNTIF(AI$51:AI51, AI51) -1, ""), "")</f>
        <v/>
      </c>
      <c r="AK51" s="166" t="str">
        <f t="shared" si="52"/>
        <v/>
      </c>
      <c r="AL51" s="168" t="str">
        <f t="shared" si="53"/>
        <v/>
      </c>
      <c r="AM51" s="169">
        <f t="shared" si="54"/>
        <v>26246</v>
      </c>
      <c r="AN51" s="170"/>
      <c r="AO51" s="171">
        <f t="shared" si="55"/>
        <v>26246</v>
      </c>
      <c r="AP51" s="172" t="str">
        <f t="shared" si="56"/>
        <v/>
      </c>
      <c r="AQ51" s="172"/>
      <c r="AR51" s="173">
        <f t="shared" si="57"/>
        <v>1.108689224010476</v>
      </c>
      <c r="AS51" s="172">
        <f t="shared" si="58"/>
        <v>1</v>
      </c>
      <c r="AT51" s="172">
        <f t="shared" si="59"/>
        <v>2573</v>
      </c>
      <c r="AU51" s="171" t="str">
        <f>IF(AO51&lt;&gt;"", IF(RANK(AT51, AT$5:AT$62)+COUNTIF(AT$51:AT51, AT51) -1&lt;=(B$68-AP$63-AS$63), RANK(AT51, AT$5:AT$62)+COUNTIF(AT$51:AT51, AT51) -1, ""), "")</f>
        <v/>
      </c>
      <c r="AV51" s="171">
        <f t="shared" si="60"/>
        <v>1</v>
      </c>
      <c r="AW51" s="174">
        <f t="shared" si="61"/>
        <v>1</v>
      </c>
      <c r="AY51" s="175">
        <f>IF(AM51&lt;&gt; "", AM51/AM63, "")</f>
        <v>1.464496315044706E-2</v>
      </c>
      <c r="AZ51" s="176">
        <f t="shared" si="62"/>
        <v>1.3888888888888888E-2</v>
      </c>
      <c r="BA51" s="177">
        <f t="shared" si="63"/>
        <v>-7.5607426155819939E-4</v>
      </c>
      <c r="BC51" s="178">
        <f t="shared" si="64"/>
        <v>26246</v>
      </c>
      <c r="BD51" s="176">
        <f t="shared" si="32"/>
        <v>1.5187637866902453E-2</v>
      </c>
      <c r="BE51" s="176">
        <f t="shared" si="33"/>
        <v>1.3888888888888888E-2</v>
      </c>
      <c r="BF51" s="179">
        <f t="shared" si="34"/>
        <v>-1.2987489780135648E-3</v>
      </c>
    </row>
    <row r="52" spans="1:58" ht="15" customHeight="1" x14ac:dyDescent="0.2">
      <c r="A52" s="47" t="s">
        <v>264</v>
      </c>
      <c r="B52" s="48" t="s">
        <v>322</v>
      </c>
      <c r="C52" s="49"/>
      <c r="D52" s="134"/>
      <c r="E52" s="42" t="str">
        <f t="shared" si="38"/>
        <v/>
      </c>
      <c r="F52" s="43" t="str">
        <f t="shared" si="27"/>
        <v/>
      </c>
      <c r="G52" s="43" t="str">
        <f t="shared" si="39"/>
        <v/>
      </c>
      <c r="H52" s="43" t="str">
        <f>IF(C52&lt;&gt;"", IF(RANK(G52, G$5:G$62)+COUNTIF(G$52:G52, G52) -1&lt;=(H$65-F$63), RANK(G52, G$5:G$62)+COUNTIF(G$52:G52, G52) -1, ""), "")</f>
        <v/>
      </c>
      <c r="I52" s="138" t="str">
        <f t="shared" si="40"/>
        <v/>
      </c>
      <c r="J52" s="142"/>
      <c r="K52" s="134"/>
      <c r="L52" s="42" t="str">
        <f t="shared" si="41"/>
        <v/>
      </c>
      <c r="M52" s="43" t="str">
        <f t="shared" si="28"/>
        <v/>
      </c>
      <c r="N52" s="43" t="str">
        <f t="shared" si="42"/>
        <v/>
      </c>
      <c r="O52" s="43" t="str">
        <f>IF(J52&lt;&gt;"", IF(RANK(N52, N$5:N$62)+COUNTIF(N$52:N52, N52) -1&lt;=(O$65-M$63), RANK(N52, N$5:N$62)+COUNTIF(N$52:N52, N52) -1, ""), "")</f>
        <v/>
      </c>
      <c r="P52" s="138" t="str">
        <f t="shared" si="43"/>
        <v/>
      </c>
      <c r="Q52" s="142"/>
      <c r="R52" s="134"/>
      <c r="S52" s="42" t="str">
        <f t="shared" si="44"/>
        <v/>
      </c>
      <c r="T52" s="43" t="str">
        <f t="shared" si="29"/>
        <v/>
      </c>
      <c r="U52" s="43" t="str">
        <f t="shared" si="45"/>
        <v/>
      </c>
      <c r="V52" s="43" t="str">
        <f>IF(Q52&lt;&gt;"", IF(RANK(U52, U$5:U$62)+COUNTIF(U$52:U52, U52) -1&lt;=(V$65-T$63), RANK(U52, U$5:U$62)+COUNTIF(U$52:U52, U52) -1, ""), "")</f>
        <v/>
      </c>
      <c r="W52" s="138" t="str">
        <f t="shared" si="46"/>
        <v/>
      </c>
      <c r="X52" s="142"/>
      <c r="Y52" s="134"/>
      <c r="Z52" s="42" t="str">
        <f t="shared" si="47"/>
        <v/>
      </c>
      <c r="AA52" s="43" t="str">
        <f t="shared" si="30"/>
        <v/>
      </c>
      <c r="AB52" s="43" t="str">
        <f t="shared" si="48"/>
        <v/>
      </c>
      <c r="AC52" s="43" t="str">
        <f>IF(X52&lt;&gt;"", IF(RANK(AB52, AB$5:AB$62)+COUNTIF(AB$52:AB52, AB52) -1&lt;=(AC$65-AA$63), RANK(AB52, AB$5:AB$62)+COUNTIF(AB$52:AB52, AB52) -1, ""), "")</f>
        <v/>
      </c>
      <c r="AD52" s="138" t="str">
        <f t="shared" si="49"/>
        <v/>
      </c>
      <c r="AE52" s="142"/>
      <c r="AF52" s="134"/>
      <c r="AG52" s="42" t="str">
        <f t="shared" si="50"/>
        <v/>
      </c>
      <c r="AH52" s="43" t="str">
        <f t="shared" si="31"/>
        <v/>
      </c>
      <c r="AI52" s="43" t="str">
        <f t="shared" si="51"/>
        <v/>
      </c>
      <c r="AJ52" s="43" t="str">
        <f>IF(AE52&lt;&gt;"", IF(RANK(AI52, AI$5:AI$62)+COUNTIF(AI$52:AI52, AI52) -1&lt;=(AJ$65-AH$63), RANK(AI52, AI$5:AI$62)+COUNTIF(AI$52:AI52, AI52) -1, ""), "")</f>
        <v/>
      </c>
      <c r="AK52" s="138" t="str">
        <f t="shared" si="52"/>
        <v/>
      </c>
      <c r="AL52" s="149" t="str">
        <f t="shared" si="53"/>
        <v/>
      </c>
      <c r="AM52" s="50" t="str">
        <f t="shared" si="54"/>
        <v/>
      </c>
      <c r="AN52" s="51"/>
      <c r="AO52" s="84" t="str">
        <f t="shared" si="55"/>
        <v/>
      </c>
      <c r="AP52" s="86" t="str">
        <f t="shared" si="56"/>
        <v/>
      </c>
      <c r="AQ52" s="86"/>
      <c r="AR52" s="83" t="str">
        <f t="shared" si="57"/>
        <v/>
      </c>
      <c r="AS52" s="86" t="str">
        <f t="shared" si="58"/>
        <v/>
      </c>
      <c r="AT52" s="86" t="str">
        <f t="shared" si="59"/>
        <v/>
      </c>
      <c r="AU52" s="84" t="str">
        <f>IF(AO52&lt;&gt;"", IF(RANK(AT52, AT$5:AT$62)+COUNTIF(AT$52:AT52, AT52) -1&lt;=(B$68-AP$63-AS$63), RANK(AT52, AT$5:AT$62)+COUNTIF(AT$52:AT52, AT52) -1, ""), "")</f>
        <v/>
      </c>
      <c r="AV52" s="93" t="str">
        <f t="shared" si="60"/>
        <v/>
      </c>
      <c r="AW52" s="103" t="str">
        <f t="shared" si="61"/>
        <v/>
      </c>
      <c r="AY52" s="144" t="str">
        <f>IF(AM52&lt;&gt; "", AM52/AM63, "")</f>
        <v/>
      </c>
      <c r="AZ52" s="62" t="str">
        <f t="shared" si="62"/>
        <v/>
      </c>
      <c r="BA52" s="70" t="str">
        <f t="shared" si="63"/>
        <v/>
      </c>
      <c r="BC52" s="97" t="str">
        <f t="shared" si="64"/>
        <v/>
      </c>
      <c r="BD52" s="62" t="str">
        <f t="shared" si="32"/>
        <v/>
      </c>
      <c r="BE52" s="62" t="str">
        <f t="shared" si="33"/>
        <v/>
      </c>
      <c r="BF52" s="145" t="str">
        <f t="shared" si="34"/>
        <v/>
      </c>
    </row>
    <row r="53" spans="1:58" ht="15" customHeight="1" x14ac:dyDescent="0.2">
      <c r="A53" s="160" t="s">
        <v>265</v>
      </c>
      <c r="B53" s="161" t="s">
        <v>323</v>
      </c>
      <c r="C53" s="162">
        <v>3713</v>
      </c>
      <c r="D53" s="163"/>
      <c r="E53" s="164">
        <f t="shared" si="38"/>
        <v>7.5238095238095243E-2</v>
      </c>
      <c r="F53" s="165">
        <f t="shared" si="27"/>
        <v>0</v>
      </c>
      <c r="G53" s="165">
        <f t="shared" si="39"/>
        <v>3713</v>
      </c>
      <c r="H53" s="165" t="str">
        <f>IF(C53&lt;&gt;"", IF(RANK(G53, G$5:G$62)+COUNTIF(G$53:G53, G53) -1&lt;=(H$65-F$63), RANK(G53, G$5:G$62)+COUNTIF(G$53:G53, G53) -1, ""), "")</f>
        <v/>
      </c>
      <c r="I53" s="166" t="str">
        <f t="shared" si="40"/>
        <v/>
      </c>
      <c r="J53" s="167">
        <v>11698</v>
      </c>
      <c r="K53" s="163"/>
      <c r="L53" s="164">
        <f t="shared" si="41"/>
        <v>0.25461985503776419</v>
      </c>
      <c r="M53" s="165">
        <f t="shared" si="28"/>
        <v>0</v>
      </c>
      <c r="N53" s="165">
        <f t="shared" si="42"/>
        <v>11698</v>
      </c>
      <c r="O53" s="165" t="str">
        <f>IF(J53&lt;&gt;"", IF(RANK(N53, N$5:N$62)+COUNTIF(N$53:N53, N53) -1&lt;=(O$65-M$63), RANK(N53, N$5:N$62)+COUNTIF(N$53:N53, N53) -1, ""), "")</f>
        <v/>
      </c>
      <c r="P53" s="166" t="str">
        <f t="shared" si="43"/>
        <v/>
      </c>
      <c r="Q53" s="167">
        <v>3083</v>
      </c>
      <c r="R53" s="163"/>
      <c r="S53" s="164">
        <f t="shared" si="44"/>
        <v>6.3424468719784396E-2</v>
      </c>
      <c r="T53" s="165">
        <f t="shared" si="29"/>
        <v>0</v>
      </c>
      <c r="U53" s="165">
        <f t="shared" si="45"/>
        <v>3083</v>
      </c>
      <c r="V53" s="165" t="str">
        <f>IF(Q53&lt;&gt;"", IF(RANK(U53, U$5:U$62)+COUNTIF(U$53:U53, U53) -1&lt;=(V$65-T$63), RANK(U53, U$5:U$62)+COUNTIF(U$53:U53, U53) -1, ""), "")</f>
        <v/>
      </c>
      <c r="W53" s="166" t="str">
        <f t="shared" si="46"/>
        <v/>
      </c>
      <c r="X53" s="167">
        <v>34691</v>
      </c>
      <c r="Y53" s="163"/>
      <c r="Z53" s="164">
        <f t="shared" si="47"/>
        <v>0.86755695601070348</v>
      </c>
      <c r="AA53" s="165">
        <f t="shared" si="30"/>
        <v>0</v>
      </c>
      <c r="AB53" s="165">
        <f t="shared" si="48"/>
        <v>34691</v>
      </c>
      <c r="AC53" s="165">
        <f>IF(X53&lt;&gt;"", IF(RANK(AB53, AB$5:AB$62)+COUNTIF(AB$53:AB53, AB53) -1&lt;=(AC$65-AA$63), RANK(AB53, AB$5:AB$62)+COUNTIF(AB$53:AB53, AB53) -1, ""), "")</f>
        <v>1</v>
      </c>
      <c r="AD53" s="166">
        <f t="shared" si="49"/>
        <v>1</v>
      </c>
      <c r="AE53" s="167">
        <v>10421</v>
      </c>
      <c r="AF53" s="163"/>
      <c r="AG53" s="164">
        <f t="shared" si="50"/>
        <v>0.26881803642367025</v>
      </c>
      <c r="AH53" s="165">
        <f t="shared" si="31"/>
        <v>0</v>
      </c>
      <c r="AI53" s="165">
        <f t="shared" si="51"/>
        <v>10421</v>
      </c>
      <c r="AJ53" s="165" t="str">
        <f>IF(AE53&lt;&gt;"", IF(RANK(AI53, AI$5:AI$62)+COUNTIF(AI$53:AI53, AI53) -1&lt;=(AJ$65-AH$63), RANK(AI53, AI$5:AI$62)+COUNTIF(AI$53:AI53, AI53) -1, ""), "")</f>
        <v/>
      </c>
      <c r="AK53" s="166" t="str">
        <f t="shared" si="52"/>
        <v/>
      </c>
      <c r="AL53" s="168">
        <f t="shared" si="53"/>
        <v>1</v>
      </c>
      <c r="AM53" s="169">
        <f t="shared" si="54"/>
        <v>63606</v>
      </c>
      <c r="AN53" s="170"/>
      <c r="AO53" s="171">
        <f t="shared" si="55"/>
        <v>63606</v>
      </c>
      <c r="AP53" s="172" t="str">
        <f t="shared" si="56"/>
        <v/>
      </c>
      <c r="AQ53" s="172"/>
      <c r="AR53" s="173">
        <f t="shared" si="57"/>
        <v>2.6868584463312635</v>
      </c>
      <c r="AS53" s="172">
        <f t="shared" si="58"/>
        <v>2</v>
      </c>
      <c r="AT53" s="172">
        <f t="shared" si="59"/>
        <v>16260</v>
      </c>
      <c r="AU53" s="171" t="str">
        <f>IF(AO53&lt;&gt;"", IF(RANK(AT53, AT$5:AT$62)+COUNTIF(AT$53:AT53, AT53) -1&lt;=(B$68-AP$63-AS$63), RANK(AT53, AT$5:AT$62)+COUNTIF(AT$53:AT53, AT53) -1, ""), "")</f>
        <v/>
      </c>
      <c r="AV53" s="171">
        <f t="shared" si="60"/>
        <v>2</v>
      </c>
      <c r="AW53" s="174">
        <f t="shared" si="61"/>
        <v>1</v>
      </c>
      <c r="AY53" s="175">
        <f>IF(AM53&lt;&gt; "", AM53/AM63, "")</f>
        <v>3.5491409210825865E-2</v>
      </c>
      <c r="AZ53" s="176">
        <f t="shared" si="62"/>
        <v>2.7777777777777776E-2</v>
      </c>
      <c r="BA53" s="177">
        <f t="shared" si="63"/>
        <v>-7.7136314330480994E-3</v>
      </c>
      <c r="BC53" s="178">
        <f t="shared" si="64"/>
        <v>63606</v>
      </c>
      <c r="BD53" s="176">
        <f t="shared" si="32"/>
        <v>3.6806556967240625E-2</v>
      </c>
      <c r="BE53" s="176">
        <f t="shared" si="33"/>
        <v>2.7777777777777776E-2</v>
      </c>
      <c r="BF53" s="179">
        <f t="shared" si="34"/>
        <v>-9.0287791894628489E-3</v>
      </c>
    </row>
    <row r="54" spans="1:58" ht="15" customHeight="1" x14ac:dyDescent="0.2">
      <c r="A54" s="47" t="s">
        <v>266</v>
      </c>
      <c r="B54" s="48" t="s">
        <v>324</v>
      </c>
      <c r="C54" s="141">
        <v>498</v>
      </c>
      <c r="D54" s="134"/>
      <c r="E54" s="42">
        <f t="shared" si="38"/>
        <v>1.0091185410334347E-2</v>
      </c>
      <c r="F54" s="43">
        <f t="shared" si="27"/>
        <v>0</v>
      </c>
      <c r="G54" s="43">
        <f t="shared" si="39"/>
        <v>498</v>
      </c>
      <c r="H54" s="43" t="str">
        <f>IF(C54&lt;&gt;"", IF(RANK(G54, G$5:G$62)+COUNTIF(G$54:G54, G54) -1&lt;=(H$65-F$63), RANK(G54, G$5:G$62)+COUNTIF(G$54:G54, G54) -1, ""), "")</f>
        <v/>
      </c>
      <c r="I54" s="138" t="str">
        <f t="shared" si="40"/>
        <v/>
      </c>
      <c r="J54" s="143">
        <v>265</v>
      </c>
      <c r="K54" s="134"/>
      <c r="L54" s="42">
        <f t="shared" si="41"/>
        <v>5.7680168904947439E-3</v>
      </c>
      <c r="M54" s="43">
        <f t="shared" si="28"/>
        <v>0</v>
      </c>
      <c r="N54" s="43">
        <f t="shared" si="42"/>
        <v>265</v>
      </c>
      <c r="O54" s="43" t="str">
        <f>IF(J54&lt;&gt;"", IF(RANK(N54, N$5:N$62)+COUNTIF(N$54:N54, N54) -1&lt;=(O$65-M$63), RANK(N54, N$5:N$62)+COUNTIF(N$54:N54, N54) -1, ""), "")</f>
        <v/>
      </c>
      <c r="P54" s="138" t="str">
        <f t="shared" si="43"/>
        <v/>
      </c>
      <c r="Q54" s="143">
        <v>233</v>
      </c>
      <c r="R54" s="134"/>
      <c r="S54" s="42">
        <f t="shared" si="44"/>
        <v>4.7933510255302519E-3</v>
      </c>
      <c r="T54" s="43">
        <f t="shared" si="29"/>
        <v>0</v>
      </c>
      <c r="U54" s="43">
        <f t="shared" si="45"/>
        <v>233</v>
      </c>
      <c r="V54" s="43" t="str">
        <f>IF(Q54&lt;&gt;"", IF(RANK(U54, U$5:U$62)+COUNTIF(U$54:U54, U54) -1&lt;=(V$65-T$63), RANK(U54, U$5:U$62)+COUNTIF(U$54:U54, U54) -1, ""), "")</f>
        <v/>
      </c>
      <c r="W54" s="138" t="str">
        <f t="shared" si="46"/>
        <v/>
      </c>
      <c r="X54" s="143">
        <v>191</v>
      </c>
      <c r="Y54" s="134"/>
      <c r="Z54" s="42">
        <f t="shared" si="47"/>
        <v>4.7765523795233449E-3</v>
      </c>
      <c r="AA54" s="43">
        <f t="shared" si="30"/>
        <v>0</v>
      </c>
      <c r="AB54" s="43">
        <f t="shared" si="48"/>
        <v>191</v>
      </c>
      <c r="AC54" s="43" t="str">
        <f>IF(X54&lt;&gt;"", IF(RANK(AB54, AB$5:AB$62)+COUNTIF(AB$54:AB54, AB54) -1&lt;=(AC$65-AA$63), RANK(AB54, AB$5:AB$62)+COUNTIF(AB$54:AB54, AB54) -1, ""), "")</f>
        <v/>
      </c>
      <c r="AD54" s="138" t="str">
        <f t="shared" si="49"/>
        <v/>
      </c>
      <c r="AE54" s="143">
        <v>146</v>
      </c>
      <c r="AF54" s="134"/>
      <c r="AG54" s="42">
        <f t="shared" si="50"/>
        <v>3.7661868647784142E-3</v>
      </c>
      <c r="AH54" s="43">
        <f t="shared" si="31"/>
        <v>0</v>
      </c>
      <c r="AI54" s="43">
        <f t="shared" si="51"/>
        <v>146</v>
      </c>
      <c r="AJ54" s="43" t="str">
        <f>IF(AE54&lt;&gt;"", IF(RANK(AI54, AI$5:AI$62)+COUNTIF(AI$54:AI54, AI54) -1&lt;=(AJ$65-AH$63), RANK(AI54, AI$5:AI$62)+COUNTIF(AI$54:AI54, AI54) -1, ""), "")</f>
        <v/>
      </c>
      <c r="AK54" s="138" t="str">
        <f t="shared" si="52"/>
        <v/>
      </c>
      <c r="AL54" s="149" t="str">
        <f t="shared" si="53"/>
        <v/>
      </c>
      <c r="AM54" s="50">
        <f t="shared" si="54"/>
        <v>1333</v>
      </c>
      <c r="AN54" s="51"/>
      <c r="AO54" s="84" t="str">
        <f t="shared" si="55"/>
        <v/>
      </c>
      <c r="AP54" s="86" t="str">
        <f t="shared" si="56"/>
        <v/>
      </c>
      <c r="AQ54" s="86"/>
      <c r="AR54" s="83" t="str">
        <f t="shared" si="57"/>
        <v/>
      </c>
      <c r="AS54" s="86" t="str">
        <f t="shared" si="58"/>
        <v/>
      </c>
      <c r="AT54" s="86" t="str">
        <f t="shared" si="59"/>
        <v/>
      </c>
      <c r="AU54" s="84" t="str">
        <f>IF(AO54&lt;&gt;"", IF(RANK(AT54, AT$5:AT$62)+COUNTIF(AT$54:AT54, AT54) -1&lt;=(B$68-AP$63-AS$63), RANK(AT54, AT$5:AT$62)+COUNTIF(AT$54:AT54, AT54) -1, ""), "")</f>
        <v/>
      </c>
      <c r="AV54" s="93" t="str">
        <f t="shared" si="60"/>
        <v/>
      </c>
      <c r="AW54" s="103" t="str">
        <f t="shared" si="61"/>
        <v/>
      </c>
      <c r="AY54" s="144">
        <f>IF(AM54&lt;&gt; "", AM54/AM63, "")</f>
        <v>7.437985170900683E-4</v>
      </c>
      <c r="AZ54" s="62" t="str">
        <f t="shared" si="62"/>
        <v/>
      </c>
      <c r="BA54" s="70">
        <f t="shared" si="63"/>
        <v>-7.4379851709006797E-4</v>
      </c>
      <c r="BC54" s="97" t="str">
        <f t="shared" si="64"/>
        <v/>
      </c>
      <c r="BD54" s="62" t="str">
        <f t="shared" si="32"/>
        <v/>
      </c>
      <c r="BE54" s="62" t="str">
        <f t="shared" si="33"/>
        <v/>
      </c>
      <c r="BF54" s="145" t="str">
        <f t="shared" si="34"/>
        <v/>
      </c>
    </row>
    <row r="55" spans="1:58" ht="15" customHeight="1" x14ac:dyDescent="0.2">
      <c r="A55" s="47" t="s">
        <v>267</v>
      </c>
      <c r="B55" s="48" t="s">
        <v>325</v>
      </c>
      <c r="C55" s="141">
        <v>4652</v>
      </c>
      <c r="D55" s="134"/>
      <c r="E55" s="42">
        <f t="shared" si="38"/>
        <v>9.4265450861195546E-2</v>
      </c>
      <c r="F55" s="43">
        <f t="shared" si="27"/>
        <v>0</v>
      </c>
      <c r="G55" s="43">
        <f t="shared" si="39"/>
        <v>4652</v>
      </c>
      <c r="H55" s="43" t="str">
        <f>IF(C55&lt;&gt;"", IF(RANK(G55, G$5:G$62)+COUNTIF(G$55:G55, G55) -1&lt;=(H$65-F$63), RANK(G55, G$5:G$62)+COUNTIF(G$55:G55, G55) -1, ""), "")</f>
        <v/>
      </c>
      <c r="I55" s="138" t="str">
        <f t="shared" si="40"/>
        <v/>
      </c>
      <c r="J55" s="143">
        <v>966</v>
      </c>
      <c r="K55" s="134"/>
      <c r="L55" s="42">
        <f t="shared" si="41"/>
        <v>2.1026054023463858E-2</v>
      </c>
      <c r="M55" s="43">
        <f t="shared" si="28"/>
        <v>0</v>
      </c>
      <c r="N55" s="43">
        <f t="shared" si="42"/>
        <v>966</v>
      </c>
      <c r="O55" s="43" t="str">
        <f>IF(J55&lt;&gt;"", IF(RANK(N55, N$5:N$62)+COUNTIF(N$55:N55, N55) -1&lt;=(O$65-M$63), RANK(N55, N$5:N$62)+COUNTIF(N$55:N55, N55) -1, ""), "")</f>
        <v/>
      </c>
      <c r="P55" s="138" t="str">
        <f t="shared" si="43"/>
        <v/>
      </c>
      <c r="Q55" s="143">
        <v>3311</v>
      </c>
      <c r="R55" s="134"/>
      <c r="S55" s="42">
        <f t="shared" si="44"/>
        <v>6.8114958135324741E-2</v>
      </c>
      <c r="T55" s="43">
        <f t="shared" si="29"/>
        <v>0</v>
      </c>
      <c r="U55" s="43">
        <f t="shared" si="45"/>
        <v>3311</v>
      </c>
      <c r="V55" s="43" t="str">
        <f>IF(Q55&lt;&gt;"", IF(RANK(U55, U$5:U$62)+COUNTIF(U$55:U55, U55) -1&lt;=(V$65-T$63), RANK(U55, U$5:U$62)+COUNTIF(U$55:U55, U55) -1, ""), "")</f>
        <v/>
      </c>
      <c r="W55" s="138" t="str">
        <f t="shared" si="46"/>
        <v/>
      </c>
      <c r="X55" s="143">
        <v>277</v>
      </c>
      <c r="Y55" s="134"/>
      <c r="Z55" s="42">
        <f t="shared" si="47"/>
        <v>6.9272513566909248E-3</v>
      </c>
      <c r="AA55" s="43">
        <f t="shared" si="30"/>
        <v>0</v>
      </c>
      <c r="AB55" s="43">
        <f t="shared" si="48"/>
        <v>277</v>
      </c>
      <c r="AC55" s="43" t="str">
        <f>IF(X55&lt;&gt;"", IF(RANK(AB55, AB$5:AB$62)+COUNTIF(AB$55:AB55, AB55) -1&lt;=(AC$65-AA$63), RANK(AB55, AB$5:AB$62)+COUNTIF(AB$55:AB55, AB55) -1, ""), "")</f>
        <v/>
      </c>
      <c r="AD55" s="138" t="str">
        <f t="shared" si="49"/>
        <v/>
      </c>
      <c r="AE55" s="143">
        <v>82</v>
      </c>
      <c r="AF55" s="134"/>
      <c r="AG55" s="42">
        <f t="shared" si="50"/>
        <v>2.1152556363823968E-3</v>
      </c>
      <c r="AH55" s="43">
        <f t="shared" si="31"/>
        <v>0</v>
      </c>
      <c r="AI55" s="43">
        <f t="shared" si="51"/>
        <v>82</v>
      </c>
      <c r="AJ55" s="43" t="str">
        <f>IF(AE55&lt;&gt;"", IF(RANK(AI55, AI$5:AI$62)+COUNTIF(AI$55:AI55, AI55) -1&lt;=(AJ$65-AH$63), RANK(AI55, AI$5:AI$62)+COUNTIF(AI$55:AI55, AI55) -1, ""), "")</f>
        <v/>
      </c>
      <c r="AK55" s="138" t="str">
        <f t="shared" si="52"/>
        <v/>
      </c>
      <c r="AL55" s="149" t="str">
        <f t="shared" si="53"/>
        <v/>
      </c>
      <c r="AM55" s="50">
        <f t="shared" si="54"/>
        <v>9288</v>
      </c>
      <c r="AN55" s="51"/>
      <c r="AO55" s="84" t="str">
        <f t="shared" si="55"/>
        <v/>
      </c>
      <c r="AP55" s="86" t="str">
        <f t="shared" si="56"/>
        <v/>
      </c>
      <c r="AQ55" s="86"/>
      <c r="AR55" s="83" t="str">
        <f t="shared" si="57"/>
        <v/>
      </c>
      <c r="AS55" s="86" t="str">
        <f t="shared" si="58"/>
        <v/>
      </c>
      <c r="AT55" s="86" t="str">
        <f t="shared" si="59"/>
        <v/>
      </c>
      <c r="AU55" s="84" t="str">
        <f>IF(AO55&lt;&gt;"", IF(RANK(AT55, AT$5:AT$62)+COUNTIF(AT$55:AT55, AT55) -1&lt;=(B$68-AP$63-AS$63), RANK(AT55, AT$5:AT$62)+COUNTIF(AT$55:AT55, AT55) -1, ""), "")</f>
        <v/>
      </c>
      <c r="AV55" s="93" t="str">
        <f t="shared" si="60"/>
        <v/>
      </c>
      <c r="AW55" s="103" t="str">
        <f t="shared" si="61"/>
        <v/>
      </c>
      <c r="AY55" s="144">
        <f>IF(AM55&lt;&gt; "", AM55/AM63, "")</f>
        <v>5.1825961190791851E-3</v>
      </c>
      <c r="AZ55" s="62" t="str">
        <f t="shared" si="62"/>
        <v/>
      </c>
      <c r="BA55" s="70">
        <f t="shared" si="63"/>
        <v>-5.1825961190791903E-3</v>
      </c>
      <c r="BC55" s="97" t="str">
        <f t="shared" si="64"/>
        <v/>
      </c>
      <c r="BD55" s="62" t="str">
        <f t="shared" si="32"/>
        <v/>
      </c>
      <c r="BE55" s="62" t="str">
        <f t="shared" si="33"/>
        <v/>
      </c>
      <c r="BF55" s="145" t="str">
        <f t="shared" si="34"/>
        <v/>
      </c>
    </row>
    <row r="56" spans="1:58" ht="15" customHeight="1" x14ac:dyDescent="0.2">
      <c r="A56" s="47" t="s">
        <v>268</v>
      </c>
      <c r="B56" s="48" t="s">
        <v>326</v>
      </c>
      <c r="C56" s="49"/>
      <c r="D56" s="134"/>
      <c r="E56" s="42" t="str">
        <f t="shared" si="38"/>
        <v/>
      </c>
      <c r="F56" s="43" t="str">
        <f t="shared" si="27"/>
        <v/>
      </c>
      <c r="G56" s="43" t="str">
        <f t="shared" si="39"/>
        <v/>
      </c>
      <c r="H56" s="43" t="str">
        <f>IF(C56&lt;&gt;"", IF(RANK(G56, G$5:G$62)+COUNTIF(G$56:G56, G56) -1&lt;=(H$65-F$63), RANK(G56, G$5:G$62)+COUNTIF(G$56:G56, G56) -1, ""), "")</f>
        <v/>
      </c>
      <c r="I56" s="138" t="str">
        <f t="shared" si="40"/>
        <v/>
      </c>
      <c r="J56" s="142"/>
      <c r="K56" s="134"/>
      <c r="L56" s="42" t="str">
        <f t="shared" si="41"/>
        <v/>
      </c>
      <c r="M56" s="43" t="str">
        <f t="shared" si="28"/>
        <v/>
      </c>
      <c r="N56" s="43" t="str">
        <f t="shared" si="42"/>
        <v/>
      </c>
      <c r="O56" s="43" t="str">
        <f>IF(J56&lt;&gt;"", IF(RANK(N56, N$5:N$62)+COUNTIF(N$56:N56, N56) -1&lt;=(O$65-M$63), RANK(N56, N$5:N$62)+COUNTIF(N$56:N56, N56) -1, ""), "")</f>
        <v/>
      </c>
      <c r="P56" s="138" t="str">
        <f t="shared" si="43"/>
        <v/>
      </c>
      <c r="Q56" s="142"/>
      <c r="R56" s="134"/>
      <c r="S56" s="42" t="str">
        <f t="shared" si="44"/>
        <v/>
      </c>
      <c r="T56" s="43" t="str">
        <f t="shared" si="29"/>
        <v/>
      </c>
      <c r="U56" s="43" t="str">
        <f t="shared" si="45"/>
        <v/>
      </c>
      <c r="V56" s="43" t="str">
        <f>IF(Q56&lt;&gt;"", IF(RANK(U56, U$5:U$62)+COUNTIF(U$56:U56, U56) -1&lt;=(V$65-T$63), RANK(U56, U$5:U$62)+COUNTIF(U$56:U56, U56) -1, ""), "")</f>
        <v/>
      </c>
      <c r="W56" s="138" t="str">
        <f t="shared" si="46"/>
        <v/>
      </c>
      <c r="X56" s="142"/>
      <c r="Y56" s="134"/>
      <c r="Z56" s="42" t="str">
        <f t="shared" si="47"/>
        <v/>
      </c>
      <c r="AA56" s="43" t="str">
        <f t="shared" si="30"/>
        <v/>
      </c>
      <c r="AB56" s="43" t="str">
        <f t="shared" si="48"/>
        <v/>
      </c>
      <c r="AC56" s="43" t="str">
        <f>IF(X56&lt;&gt;"", IF(RANK(AB56, AB$5:AB$62)+COUNTIF(AB$56:AB56, AB56) -1&lt;=(AC$65-AA$63), RANK(AB56, AB$5:AB$62)+COUNTIF(AB$56:AB56, AB56) -1, ""), "")</f>
        <v/>
      </c>
      <c r="AD56" s="138" t="str">
        <f t="shared" si="49"/>
        <v/>
      </c>
      <c r="AE56" s="142"/>
      <c r="AF56" s="134"/>
      <c r="AG56" s="42" t="str">
        <f t="shared" si="50"/>
        <v/>
      </c>
      <c r="AH56" s="43" t="str">
        <f t="shared" si="31"/>
        <v/>
      </c>
      <c r="AI56" s="43" t="str">
        <f t="shared" si="51"/>
        <v/>
      </c>
      <c r="AJ56" s="43" t="str">
        <f>IF(AE56&lt;&gt;"", IF(RANK(AI56, AI$5:AI$62)+COUNTIF(AI$56:AI56, AI56) -1&lt;=(AJ$65-AH$63), RANK(AI56, AI$5:AI$62)+COUNTIF(AI$56:AI56, AI56) -1, ""), "")</f>
        <v/>
      </c>
      <c r="AK56" s="138" t="str">
        <f t="shared" si="52"/>
        <v/>
      </c>
      <c r="AL56" s="149" t="str">
        <f t="shared" si="53"/>
        <v/>
      </c>
      <c r="AM56" s="50" t="str">
        <f t="shared" si="54"/>
        <v/>
      </c>
      <c r="AN56" s="51"/>
      <c r="AO56" s="84" t="str">
        <f t="shared" si="55"/>
        <v/>
      </c>
      <c r="AP56" s="86" t="str">
        <f t="shared" si="56"/>
        <v/>
      </c>
      <c r="AQ56" s="86"/>
      <c r="AR56" s="83" t="str">
        <f t="shared" si="57"/>
        <v/>
      </c>
      <c r="AS56" s="86" t="str">
        <f t="shared" si="58"/>
        <v/>
      </c>
      <c r="AT56" s="86" t="str">
        <f t="shared" si="59"/>
        <v/>
      </c>
      <c r="AU56" s="84" t="str">
        <f>IF(AO56&lt;&gt;"", IF(RANK(AT56, AT$5:AT$62)+COUNTIF(AT$56:AT56, AT56) -1&lt;=(B$68-AP$63-AS$63), RANK(AT56, AT$5:AT$62)+COUNTIF(AT$56:AT56, AT56) -1, ""), "")</f>
        <v/>
      </c>
      <c r="AV56" s="93" t="str">
        <f t="shared" si="60"/>
        <v/>
      </c>
      <c r="AW56" s="103" t="str">
        <f t="shared" si="61"/>
        <v/>
      </c>
      <c r="AY56" s="144" t="str">
        <f>IF(AM56&lt;&gt; "", AM56/AM63, "")</f>
        <v/>
      </c>
      <c r="AZ56" s="62" t="str">
        <f t="shared" si="62"/>
        <v/>
      </c>
      <c r="BA56" s="70" t="str">
        <f t="shared" si="63"/>
        <v/>
      </c>
      <c r="BC56" s="97" t="str">
        <f t="shared" si="64"/>
        <v/>
      </c>
      <c r="BD56" s="62" t="str">
        <f t="shared" si="32"/>
        <v/>
      </c>
      <c r="BE56" s="62" t="str">
        <f t="shared" si="33"/>
        <v/>
      </c>
      <c r="BF56" s="145" t="str">
        <f t="shared" si="34"/>
        <v/>
      </c>
    </row>
    <row r="57" spans="1:58" ht="15" customHeight="1" x14ac:dyDescent="0.2">
      <c r="A57" s="47" t="s">
        <v>269</v>
      </c>
      <c r="B57" s="48" t="s">
        <v>327</v>
      </c>
      <c r="C57" s="49"/>
      <c r="D57" s="134"/>
      <c r="E57" s="42" t="str">
        <f t="shared" si="38"/>
        <v/>
      </c>
      <c r="F57" s="43" t="str">
        <f t="shared" si="27"/>
        <v/>
      </c>
      <c r="G57" s="43" t="str">
        <f t="shared" si="39"/>
        <v/>
      </c>
      <c r="H57" s="43" t="str">
        <f>IF(C57&lt;&gt;"", IF(RANK(G57, G$5:G$62)+COUNTIF(G$57:G57, G57) -1&lt;=(H$65-F$63), RANK(G57, G$5:G$62)+COUNTIF(G$57:G57, G57) -1, ""), "")</f>
        <v/>
      </c>
      <c r="I57" s="138" t="str">
        <f t="shared" si="40"/>
        <v/>
      </c>
      <c r="J57" s="142"/>
      <c r="K57" s="134"/>
      <c r="L57" s="42" t="str">
        <f t="shared" si="41"/>
        <v/>
      </c>
      <c r="M57" s="43" t="str">
        <f t="shared" si="28"/>
        <v/>
      </c>
      <c r="N57" s="43" t="str">
        <f t="shared" si="42"/>
        <v/>
      </c>
      <c r="O57" s="43" t="str">
        <f>IF(J57&lt;&gt;"", IF(RANK(N57, N$5:N$62)+COUNTIF(N$57:N57, N57) -1&lt;=(O$65-M$63), RANK(N57, N$5:N$62)+COUNTIF(N$57:N57, N57) -1, ""), "")</f>
        <v/>
      </c>
      <c r="P57" s="138" t="str">
        <f t="shared" si="43"/>
        <v/>
      </c>
      <c r="Q57" s="142"/>
      <c r="R57" s="134"/>
      <c r="S57" s="42" t="str">
        <f t="shared" si="44"/>
        <v/>
      </c>
      <c r="T57" s="43" t="str">
        <f t="shared" si="29"/>
        <v/>
      </c>
      <c r="U57" s="43" t="str">
        <f t="shared" si="45"/>
        <v/>
      </c>
      <c r="V57" s="43" t="str">
        <f>IF(Q57&lt;&gt;"", IF(RANK(U57, U$5:U$62)+COUNTIF(U$57:U57, U57) -1&lt;=(V$65-T$63), RANK(U57, U$5:U$62)+COUNTIF(U$57:U57, U57) -1, ""), "")</f>
        <v/>
      </c>
      <c r="W57" s="138" t="str">
        <f t="shared" si="46"/>
        <v/>
      </c>
      <c r="X57" s="142"/>
      <c r="Y57" s="134"/>
      <c r="Z57" s="42" t="str">
        <f t="shared" si="47"/>
        <v/>
      </c>
      <c r="AA57" s="43" t="str">
        <f t="shared" si="30"/>
        <v/>
      </c>
      <c r="AB57" s="43" t="str">
        <f t="shared" si="48"/>
        <v/>
      </c>
      <c r="AC57" s="43" t="str">
        <f>IF(X57&lt;&gt;"", IF(RANK(AB57, AB$5:AB$62)+COUNTIF(AB$57:AB57, AB57) -1&lt;=(AC$65-AA$63), RANK(AB57, AB$5:AB$62)+COUNTIF(AB$57:AB57, AB57) -1, ""), "")</f>
        <v/>
      </c>
      <c r="AD57" s="138" t="str">
        <f t="shared" si="49"/>
        <v/>
      </c>
      <c r="AE57" s="142"/>
      <c r="AF57" s="134"/>
      <c r="AG57" s="42" t="str">
        <f t="shared" si="50"/>
        <v/>
      </c>
      <c r="AH57" s="43" t="str">
        <f t="shared" si="31"/>
        <v/>
      </c>
      <c r="AI57" s="43" t="str">
        <f t="shared" si="51"/>
        <v/>
      </c>
      <c r="AJ57" s="43" t="str">
        <f>IF(AE57&lt;&gt;"", IF(RANK(AI57, AI$5:AI$62)+COUNTIF(AI$57:AI57, AI57) -1&lt;=(AJ$65-AH$63), RANK(AI57, AI$5:AI$62)+COUNTIF(AI$57:AI57, AI57) -1, ""), "")</f>
        <v/>
      </c>
      <c r="AK57" s="138" t="str">
        <f t="shared" si="52"/>
        <v/>
      </c>
      <c r="AL57" s="149" t="str">
        <f t="shared" si="53"/>
        <v/>
      </c>
      <c r="AM57" s="50" t="str">
        <f t="shared" si="54"/>
        <v/>
      </c>
      <c r="AN57" s="51"/>
      <c r="AO57" s="84" t="str">
        <f t="shared" si="55"/>
        <v/>
      </c>
      <c r="AP57" s="86" t="str">
        <f t="shared" si="56"/>
        <v/>
      </c>
      <c r="AQ57" s="86"/>
      <c r="AR57" s="83" t="str">
        <f t="shared" si="57"/>
        <v/>
      </c>
      <c r="AS57" s="86" t="str">
        <f t="shared" si="58"/>
        <v/>
      </c>
      <c r="AT57" s="86" t="str">
        <f t="shared" si="59"/>
        <v/>
      </c>
      <c r="AU57" s="84" t="str">
        <f>IF(AO57&lt;&gt;"", IF(RANK(AT57, AT$5:AT$62)+COUNTIF(AT$57:AT57, AT57) -1&lt;=(B$68-AP$63-AS$63), RANK(AT57, AT$5:AT$62)+COUNTIF(AT$57:AT57, AT57) -1, ""), "")</f>
        <v/>
      </c>
      <c r="AV57" s="93" t="str">
        <f t="shared" si="60"/>
        <v/>
      </c>
      <c r="AW57" s="103" t="str">
        <f t="shared" si="61"/>
        <v/>
      </c>
      <c r="AY57" s="144" t="str">
        <f>IF(AM57&lt;&gt; "", AM57/AM63, "")</f>
        <v/>
      </c>
      <c r="AZ57" s="62" t="str">
        <f t="shared" si="62"/>
        <v/>
      </c>
      <c r="BA57" s="70" t="str">
        <f t="shared" si="63"/>
        <v/>
      </c>
      <c r="BC57" s="97" t="str">
        <f t="shared" si="64"/>
        <v/>
      </c>
      <c r="BD57" s="62" t="str">
        <f t="shared" si="32"/>
        <v/>
      </c>
      <c r="BE57" s="62" t="str">
        <f t="shared" si="33"/>
        <v/>
      </c>
      <c r="BF57" s="145" t="str">
        <f t="shared" si="34"/>
        <v/>
      </c>
    </row>
    <row r="58" spans="1:58" ht="15" customHeight="1" x14ac:dyDescent="0.2">
      <c r="A58" s="47" t="s">
        <v>270</v>
      </c>
      <c r="B58" s="48" t="s">
        <v>328</v>
      </c>
      <c r="C58" s="49"/>
      <c r="D58" s="134"/>
      <c r="E58" s="42" t="str">
        <f t="shared" si="38"/>
        <v/>
      </c>
      <c r="F58" s="43" t="str">
        <f t="shared" si="27"/>
        <v/>
      </c>
      <c r="G58" s="43" t="str">
        <f t="shared" si="39"/>
        <v/>
      </c>
      <c r="H58" s="43" t="str">
        <f>IF(C58&lt;&gt;"", IF(RANK(G58, G$5:G$62)+COUNTIF(G$58:G58, G58) -1&lt;=(H$65-F$63), RANK(G58, G$5:G$62)+COUNTIF(G$58:G58, G58) -1, ""), "")</f>
        <v/>
      </c>
      <c r="I58" s="138" t="str">
        <f t="shared" si="40"/>
        <v/>
      </c>
      <c r="J58" s="142"/>
      <c r="K58" s="134"/>
      <c r="L58" s="42" t="str">
        <f t="shared" si="41"/>
        <v/>
      </c>
      <c r="M58" s="43" t="str">
        <f t="shared" si="28"/>
        <v/>
      </c>
      <c r="N58" s="43" t="str">
        <f t="shared" si="42"/>
        <v/>
      </c>
      <c r="O58" s="43" t="str">
        <f>IF(J58&lt;&gt;"", IF(RANK(N58, N$5:N$62)+COUNTIF(N$58:N58, N58) -1&lt;=(O$65-M$63), RANK(N58, N$5:N$62)+COUNTIF(N$58:N58, N58) -1, ""), "")</f>
        <v/>
      </c>
      <c r="P58" s="138" t="str">
        <f t="shared" si="43"/>
        <v/>
      </c>
      <c r="Q58" s="142"/>
      <c r="R58" s="134"/>
      <c r="S58" s="42" t="str">
        <f t="shared" si="44"/>
        <v/>
      </c>
      <c r="T58" s="43" t="str">
        <f t="shared" si="29"/>
        <v/>
      </c>
      <c r="U58" s="43" t="str">
        <f t="shared" si="45"/>
        <v/>
      </c>
      <c r="V58" s="43" t="str">
        <f>IF(Q58&lt;&gt;"", IF(RANK(U58, U$5:U$62)+COUNTIF(U$58:U58, U58) -1&lt;=(V$65-T$63), RANK(U58, U$5:U$62)+COUNTIF(U$58:U58, U58) -1, ""), "")</f>
        <v/>
      </c>
      <c r="W58" s="138" t="str">
        <f t="shared" si="46"/>
        <v/>
      </c>
      <c r="X58" s="142"/>
      <c r="Y58" s="134"/>
      <c r="Z58" s="42" t="str">
        <f t="shared" si="47"/>
        <v/>
      </c>
      <c r="AA58" s="43" t="str">
        <f t="shared" si="30"/>
        <v/>
      </c>
      <c r="AB58" s="43" t="str">
        <f t="shared" si="48"/>
        <v/>
      </c>
      <c r="AC58" s="43" t="str">
        <f>IF(X58&lt;&gt;"", IF(RANK(AB58, AB$5:AB$62)+COUNTIF(AB$58:AB58, AB58) -1&lt;=(AC$65-AA$63), RANK(AB58, AB$5:AB$62)+COUNTIF(AB$58:AB58, AB58) -1, ""), "")</f>
        <v/>
      </c>
      <c r="AD58" s="138" t="str">
        <f t="shared" si="49"/>
        <v/>
      </c>
      <c r="AE58" s="142"/>
      <c r="AF58" s="134"/>
      <c r="AG58" s="42" t="str">
        <f t="shared" si="50"/>
        <v/>
      </c>
      <c r="AH58" s="43" t="str">
        <f t="shared" si="31"/>
        <v/>
      </c>
      <c r="AI58" s="43" t="str">
        <f t="shared" si="51"/>
        <v/>
      </c>
      <c r="AJ58" s="43" t="str">
        <f>IF(AE58&lt;&gt;"", IF(RANK(AI58, AI$5:AI$62)+COUNTIF(AI$58:AI58, AI58) -1&lt;=(AJ$65-AH$63), RANK(AI58, AI$5:AI$62)+COUNTIF(AI$58:AI58, AI58) -1, ""), "")</f>
        <v/>
      </c>
      <c r="AK58" s="138" t="str">
        <f t="shared" si="52"/>
        <v/>
      </c>
      <c r="AL58" s="149" t="str">
        <f t="shared" si="53"/>
        <v/>
      </c>
      <c r="AM58" s="50" t="str">
        <f t="shared" si="54"/>
        <v/>
      </c>
      <c r="AN58" s="51"/>
      <c r="AO58" s="84" t="str">
        <f t="shared" si="55"/>
        <v/>
      </c>
      <c r="AP58" s="86" t="str">
        <f t="shared" si="56"/>
        <v/>
      </c>
      <c r="AQ58" s="86"/>
      <c r="AR58" s="83" t="str">
        <f t="shared" si="57"/>
        <v/>
      </c>
      <c r="AS58" s="86" t="str">
        <f t="shared" si="58"/>
        <v/>
      </c>
      <c r="AT58" s="86" t="str">
        <f t="shared" si="59"/>
        <v/>
      </c>
      <c r="AU58" s="84" t="str">
        <f>IF(AO58&lt;&gt;"", IF(RANK(AT58, AT$5:AT$62)+COUNTIF(AT$58:AT58, AT58) -1&lt;=(B$68-AP$63-AS$63), RANK(AT58, AT$5:AT$62)+COUNTIF(AT$58:AT58, AT58) -1, ""), "")</f>
        <v/>
      </c>
      <c r="AV58" s="93" t="str">
        <f t="shared" si="60"/>
        <v/>
      </c>
      <c r="AW58" s="103" t="str">
        <f t="shared" si="61"/>
        <v/>
      </c>
      <c r="AY58" s="144" t="str">
        <f>IF(AM58&lt;&gt; "", AM58/AM63, "")</f>
        <v/>
      </c>
      <c r="AZ58" s="62" t="str">
        <f t="shared" si="62"/>
        <v/>
      </c>
      <c r="BA58" s="70" t="str">
        <f t="shared" si="63"/>
        <v/>
      </c>
      <c r="BC58" s="97" t="str">
        <f t="shared" si="64"/>
        <v/>
      </c>
      <c r="BD58" s="62" t="str">
        <f t="shared" si="32"/>
        <v/>
      </c>
      <c r="BE58" s="62" t="str">
        <f t="shared" si="33"/>
        <v/>
      </c>
      <c r="BF58" s="145" t="str">
        <f t="shared" si="34"/>
        <v/>
      </c>
    </row>
    <row r="59" spans="1:58" ht="15" customHeight="1" x14ac:dyDescent="0.2">
      <c r="A59" s="47" t="s">
        <v>271</v>
      </c>
      <c r="B59" s="48" t="s">
        <v>329</v>
      </c>
      <c r="C59" s="49"/>
      <c r="D59" s="134"/>
      <c r="E59" s="42" t="str">
        <f t="shared" si="38"/>
        <v/>
      </c>
      <c r="F59" s="43" t="str">
        <f t="shared" si="27"/>
        <v/>
      </c>
      <c r="G59" s="43" t="str">
        <f t="shared" si="39"/>
        <v/>
      </c>
      <c r="H59" s="43" t="str">
        <f>IF(C59&lt;&gt;"", IF(RANK(G59, G$5:G$62)+COUNTIF(G$59:G59, G59) -1&lt;=(H$65-F$63), RANK(G59, G$5:G$62)+COUNTIF(G$59:G59, G59) -1, ""), "")</f>
        <v/>
      </c>
      <c r="I59" s="138" t="str">
        <f t="shared" si="40"/>
        <v/>
      </c>
      <c r="J59" s="142"/>
      <c r="K59" s="134"/>
      <c r="L59" s="42" t="str">
        <f t="shared" si="41"/>
        <v/>
      </c>
      <c r="M59" s="43" t="str">
        <f t="shared" si="28"/>
        <v/>
      </c>
      <c r="N59" s="43" t="str">
        <f t="shared" si="42"/>
        <v/>
      </c>
      <c r="O59" s="43" t="str">
        <f>IF(J59&lt;&gt;"", IF(RANK(N59, N$5:N$62)+COUNTIF(N$59:N59, N59) -1&lt;=(O$65-M$63), RANK(N59, N$5:N$62)+COUNTIF(N$59:N59, N59) -1, ""), "")</f>
        <v/>
      </c>
      <c r="P59" s="138" t="str">
        <f t="shared" si="43"/>
        <v/>
      </c>
      <c r="Q59" s="142"/>
      <c r="R59" s="134"/>
      <c r="S59" s="42" t="str">
        <f t="shared" si="44"/>
        <v/>
      </c>
      <c r="T59" s="43" t="str">
        <f t="shared" si="29"/>
        <v/>
      </c>
      <c r="U59" s="43" t="str">
        <f t="shared" si="45"/>
        <v/>
      </c>
      <c r="V59" s="43" t="str">
        <f>IF(Q59&lt;&gt;"", IF(RANK(U59, U$5:U$62)+COUNTIF(U$59:U59, U59) -1&lt;=(V$65-T$63), RANK(U59, U$5:U$62)+COUNTIF(U$59:U59, U59) -1, ""), "")</f>
        <v/>
      </c>
      <c r="W59" s="138" t="str">
        <f t="shared" si="46"/>
        <v/>
      </c>
      <c r="X59" s="142"/>
      <c r="Y59" s="134"/>
      <c r="Z59" s="42" t="str">
        <f t="shared" si="47"/>
        <v/>
      </c>
      <c r="AA59" s="43" t="str">
        <f t="shared" si="30"/>
        <v/>
      </c>
      <c r="AB59" s="43" t="str">
        <f t="shared" si="48"/>
        <v/>
      </c>
      <c r="AC59" s="43" t="str">
        <f>IF(X59&lt;&gt;"", IF(RANK(AB59, AB$5:AB$62)+COUNTIF(AB$59:AB59, AB59) -1&lt;=(AC$65-AA$63), RANK(AB59, AB$5:AB$62)+COUNTIF(AB$59:AB59, AB59) -1, ""), "")</f>
        <v/>
      </c>
      <c r="AD59" s="138" t="str">
        <f t="shared" si="49"/>
        <v/>
      </c>
      <c r="AE59" s="142"/>
      <c r="AF59" s="134"/>
      <c r="AG59" s="42" t="str">
        <f t="shared" si="50"/>
        <v/>
      </c>
      <c r="AH59" s="43" t="str">
        <f t="shared" si="31"/>
        <v/>
      </c>
      <c r="AI59" s="43" t="str">
        <f t="shared" si="51"/>
        <v/>
      </c>
      <c r="AJ59" s="43" t="str">
        <f>IF(AE59&lt;&gt;"", IF(RANK(AI59, AI$5:AI$62)+COUNTIF(AI$59:AI59, AI59) -1&lt;=(AJ$65-AH$63), RANK(AI59, AI$5:AI$62)+COUNTIF(AI$59:AI59, AI59) -1, ""), "")</f>
        <v/>
      </c>
      <c r="AK59" s="138" t="str">
        <f t="shared" si="52"/>
        <v/>
      </c>
      <c r="AL59" s="149" t="str">
        <f t="shared" si="53"/>
        <v/>
      </c>
      <c r="AM59" s="50" t="str">
        <f t="shared" si="54"/>
        <v/>
      </c>
      <c r="AN59" s="51"/>
      <c r="AO59" s="84" t="str">
        <f t="shared" si="55"/>
        <v/>
      </c>
      <c r="AP59" s="86" t="str">
        <f t="shared" si="56"/>
        <v/>
      </c>
      <c r="AQ59" s="86"/>
      <c r="AR59" s="83" t="str">
        <f t="shared" si="57"/>
        <v/>
      </c>
      <c r="AS59" s="86" t="str">
        <f t="shared" si="58"/>
        <v/>
      </c>
      <c r="AT59" s="86" t="str">
        <f t="shared" si="59"/>
        <v/>
      </c>
      <c r="AU59" s="84" t="str">
        <f>IF(AO59&lt;&gt;"", IF(RANK(AT59, AT$5:AT$62)+COUNTIF(AT$59:AT59, AT59) -1&lt;=(B$68-AP$63-AS$63), RANK(AT59, AT$5:AT$62)+COUNTIF(AT$59:AT59, AT59) -1, ""), "")</f>
        <v/>
      </c>
      <c r="AV59" s="93" t="str">
        <f t="shared" si="60"/>
        <v/>
      </c>
      <c r="AW59" s="103" t="str">
        <f t="shared" si="61"/>
        <v/>
      </c>
      <c r="AY59" s="144" t="str">
        <f>IF(AM59&lt;&gt; "", AM59/AM63, "")</f>
        <v/>
      </c>
      <c r="AZ59" s="62" t="str">
        <f t="shared" si="62"/>
        <v/>
      </c>
      <c r="BA59" s="70" t="str">
        <f t="shared" si="63"/>
        <v/>
      </c>
      <c r="BC59" s="97" t="str">
        <f t="shared" si="64"/>
        <v/>
      </c>
      <c r="BD59" s="62" t="str">
        <f t="shared" si="32"/>
        <v/>
      </c>
      <c r="BE59" s="62" t="str">
        <f t="shared" si="33"/>
        <v/>
      </c>
      <c r="BF59" s="145" t="str">
        <f t="shared" si="34"/>
        <v/>
      </c>
    </row>
    <row r="60" spans="1:58" ht="15" customHeight="1" x14ac:dyDescent="0.2">
      <c r="A60" s="47" t="s">
        <v>272</v>
      </c>
      <c r="B60" s="48" t="s">
        <v>330</v>
      </c>
      <c r="C60" s="49"/>
      <c r="D60" s="134"/>
      <c r="E60" s="42" t="str">
        <f t="shared" si="38"/>
        <v/>
      </c>
      <c r="F60" s="43" t="str">
        <f t="shared" si="27"/>
        <v/>
      </c>
      <c r="G60" s="43" t="str">
        <f t="shared" si="39"/>
        <v/>
      </c>
      <c r="H60" s="43" t="str">
        <f>IF(C60&lt;&gt;"", IF(RANK(G60, G$5:G$62)+COUNTIF(G$60:G60, G60) -1&lt;=(H$65-F$63), RANK(G60, G$5:G$62)+COUNTIF(G$60:G60, G60) -1, ""), "")</f>
        <v/>
      </c>
      <c r="I60" s="44" t="str">
        <f t="shared" si="40"/>
        <v/>
      </c>
      <c r="J60" s="142"/>
      <c r="K60" s="134"/>
      <c r="L60" s="42" t="str">
        <f t="shared" si="41"/>
        <v/>
      </c>
      <c r="M60" s="43" t="str">
        <f t="shared" si="28"/>
        <v/>
      </c>
      <c r="N60" s="43" t="str">
        <f t="shared" si="42"/>
        <v/>
      </c>
      <c r="O60" s="43" t="str">
        <f>IF(J60&lt;&gt;"", IF(RANK(N60, N$5:N$62)+COUNTIF(N$60:N60, N60) -1&lt;=(O$65-M$63), RANK(N60, N$5:N$62)+COUNTIF(N$60:N60, N60) -1, ""), "")</f>
        <v/>
      </c>
      <c r="P60" s="44" t="str">
        <f t="shared" si="43"/>
        <v/>
      </c>
      <c r="Q60" s="142"/>
      <c r="R60" s="134"/>
      <c r="S60" s="42" t="str">
        <f t="shared" si="44"/>
        <v/>
      </c>
      <c r="T60" s="43" t="str">
        <f t="shared" si="29"/>
        <v/>
      </c>
      <c r="U60" s="43" t="str">
        <f t="shared" si="45"/>
        <v/>
      </c>
      <c r="V60" s="43" t="str">
        <f>IF(Q60&lt;&gt;"", IF(RANK(U60, U$5:U$62)+COUNTIF(U$60:U60, U60) -1&lt;=(V$65-T$63), RANK(U60, U$5:U$62)+COUNTIF(U$60:U60, U60) -1, ""), "")</f>
        <v/>
      </c>
      <c r="W60" s="44" t="str">
        <f t="shared" si="46"/>
        <v/>
      </c>
      <c r="X60" s="142"/>
      <c r="Y60" s="134"/>
      <c r="Z60" s="42" t="str">
        <f t="shared" si="47"/>
        <v/>
      </c>
      <c r="AA60" s="43" t="str">
        <f t="shared" si="30"/>
        <v/>
      </c>
      <c r="AB60" s="43" t="str">
        <f t="shared" si="48"/>
        <v/>
      </c>
      <c r="AC60" s="43" t="str">
        <f>IF(X60&lt;&gt;"", IF(RANK(AB60, AB$5:AB$62)+COUNTIF(AB$60:AB60, AB60) -1&lt;=(AC$65-AA$63), RANK(AB60, AB$5:AB$62)+COUNTIF(AB$60:AB60, AB60) -1, ""), "")</f>
        <v/>
      </c>
      <c r="AD60" s="44" t="str">
        <f t="shared" si="49"/>
        <v/>
      </c>
      <c r="AE60" s="142"/>
      <c r="AF60" s="134"/>
      <c r="AG60" s="42" t="str">
        <f t="shared" si="50"/>
        <v/>
      </c>
      <c r="AH60" s="43" t="str">
        <f t="shared" si="31"/>
        <v/>
      </c>
      <c r="AI60" s="43" t="str">
        <f t="shared" si="51"/>
        <v/>
      </c>
      <c r="AJ60" s="43" t="str">
        <f>IF(AE60&lt;&gt;"", IF(RANK(AI60, AI$5:AI$62)+COUNTIF(AI$60:AI60, AI60) -1&lt;=(AJ$65-AH$63), RANK(AI60, AI$5:AI$62)+COUNTIF(AI$60:AI60, AI60) -1, ""), "")</f>
        <v/>
      </c>
      <c r="AK60" s="44" t="str">
        <f t="shared" si="52"/>
        <v/>
      </c>
      <c r="AL60" s="148" t="str">
        <f t="shared" si="53"/>
        <v/>
      </c>
      <c r="AM60" s="50" t="str">
        <f t="shared" si="54"/>
        <v/>
      </c>
      <c r="AN60" s="51"/>
      <c r="AO60" s="84" t="str">
        <f t="shared" si="55"/>
        <v/>
      </c>
      <c r="AP60" s="86" t="str">
        <f t="shared" si="56"/>
        <v/>
      </c>
      <c r="AQ60" s="86"/>
      <c r="AR60" s="83" t="str">
        <f t="shared" si="57"/>
        <v/>
      </c>
      <c r="AS60" s="86" t="str">
        <f t="shared" si="58"/>
        <v/>
      </c>
      <c r="AT60" s="86" t="str">
        <f t="shared" si="59"/>
        <v/>
      </c>
      <c r="AU60" s="84" t="str">
        <f>IF(AO60&lt;&gt;"", IF(RANK(AT60, AT$5:AT$62)+COUNTIF(AT$60:AT60, AT60) -1&lt;=(B$68-AP$63-AS$63), RANK(AT60, AT$5:AT$62)+COUNTIF(AT$60:AT60, AT60) -1, ""), "")</f>
        <v/>
      </c>
      <c r="AV60" s="93" t="str">
        <f t="shared" si="60"/>
        <v/>
      </c>
      <c r="AW60" s="103" t="str">
        <f t="shared" si="61"/>
        <v/>
      </c>
      <c r="AY60" s="144" t="str">
        <f>IF(AM60&lt;&gt; "", AM60/AM63, "")</f>
        <v/>
      </c>
      <c r="AZ60" s="62" t="str">
        <f t="shared" si="62"/>
        <v/>
      </c>
      <c r="BA60" s="70" t="str">
        <f t="shared" si="63"/>
        <v/>
      </c>
      <c r="BC60" s="97" t="str">
        <f t="shared" si="64"/>
        <v/>
      </c>
      <c r="BD60" s="62" t="str">
        <f t="shared" si="32"/>
        <v/>
      </c>
      <c r="BE60" s="62" t="str">
        <f t="shared" si="33"/>
        <v/>
      </c>
      <c r="BF60" s="145" t="str">
        <f t="shared" si="34"/>
        <v/>
      </c>
    </row>
    <row r="61" spans="1:58" ht="15" customHeight="1" x14ac:dyDescent="0.2">
      <c r="A61" s="47" t="s">
        <v>273</v>
      </c>
      <c r="B61" s="48" t="s">
        <v>331</v>
      </c>
      <c r="C61" s="49"/>
      <c r="D61" s="134"/>
      <c r="E61" s="42" t="str">
        <f t="shared" si="38"/>
        <v/>
      </c>
      <c r="F61" s="43" t="str">
        <f t="shared" si="27"/>
        <v/>
      </c>
      <c r="G61" s="43" t="str">
        <f t="shared" si="39"/>
        <v/>
      </c>
      <c r="H61" s="43" t="str">
        <f>IF(C61&lt;&gt;"", IF(RANK(G61, G$5:G$62)+COUNTIF(G$61:G61, G61) -1&lt;=(H$65-F$63), RANK(G61, G$5:G$62)+COUNTIF(G$61:G61, G61) -1, ""), "")</f>
        <v/>
      </c>
      <c r="I61" s="44" t="str">
        <f t="shared" si="40"/>
        <v/>
      </c>
      <c r="J61" s="142"/>
      <c r="K61" s="134"/>
      <c r="L61" s="42" t="str">
        <f t="shared" si="41"/>
        <v/>
      </c>
      <c r="M61" s="43" t="str">
        <f t="shared" si="28"/>
        <v/>
      </c>
      <c r="N61" s="43" t="str">
        <f t="shared" si="42"/>
        <v/>
      </c>
      <c r="O61" s="43" t="str">
        <f>IF(J61&lt;&gt;"", IF(RANK(N61, N$5:N$62)+COUNTIF(N$61:N61, N61) -1&lt;=(O$65-M$63), RANK(N61, N$5:N$62)+COUNTIF(N$61:N61, N61) -1, ""), "")</f>
        <v/>
      </c>
      <c r="P61" s="44" t="str">
        <f t="shared" si="43"/>
        <v/>
      </c>
      <c r="Q61" s="142"/>
      <c r="R61" s="134"/>
      <c r="S61" s="42" t="str">
        <f t="shared" si="44"/>
        <v/>
      </c>
      <c r="T61" s="43" t="str">
        <f t="shared" si="29"/>
        <v/>
      </c>
      <c r="U61" s="43" t="str">
        <f t="shared" si="45"/>
        <v/>
      </c>
      <c r="V61" s="43" t="str">
        <f>IF(Q61&lt;&gt;"", IF(RANK(U61, U$5:U$62)+COUNTIF(U$61:U61, U61) -1&lt;=(V$65-T$63), RANK(U61, U$5:U$62)+COUNTIF(U$61:U61, U61) -1, ""), "")</f>
        <v/>
      </c>
      <c r="W61" s="44" t="str">
        <f t="shared" si="46"/>
        <v/>
      </c>
      <c r="X61" s="142"/>
      <c r="Y61" s="134"/>
      <c r="Z61" s="42" t="str">
        <f t="shared" si="47"/>
        <v/>
      </c>
      <c r="AA61" s="43" t="str">
        <f t="shared" si="30"/>
        <v/>
      </c>
      <c r="AB61" s="43" t="str">
        <f t="shared" si="48"/>
        <v/>
      </c>
      <c r="AC61" s="43" t="str">
        <f>IF(X61&lt;&gt;"", IF(RANK(AB61, AB$5:AB$62)+COUNTIF(AB$61:AB61, AB61) -1&lt;=(AC$65-AA$63), RANK(AB61, AB$5:AB$62)+COUNTIF(AB$61:AB61, AB61) -1, ""), "")</f>
        <v/>
      </c>
      <c r="AD61" s="44" t="str">
        <f t="shared" si="49"/>
        <v/>
      </c>
      <c r="AE61" s="142"/>
      <c r="AF61" s="134"/>
      <c r="AG61" s="42" t="str">
        <f t="shared" si="50"/>
        <v/>
      </c>
      <c r="AH61" s="43" t="str">
        <f t="shared" si="31"/>
        <v/>
      </c>
      <c r="AI61" s="43" t="str">
        <f t="shared" si="51"/>
        <v/>
      </c>
      <c r="AJ61" s="43" t="str">
        <f>IF(AE61&lt;&gt;"", IF(RANK(AI61, AI$5:AI$62)+COUNTIF(AI$61:AI61, AI61) -1&lt;=(AJ$65-AH$63), RANK(AI61, AI$5:AI$62)+COUNTIF(AI$61:AI61, AI61) -1, ""), "")</f>
        <v/>
      </c>
      <c r="AK61" s="44" t="str">
        <f t="shared" si="52"/>
        <v/>
      </c>
      <c r="AL61" s="148" t="str">
        <f t="shared" si="53"/>
        <v/>
      </c>
      <c r="AM61" s="50" t="str">
        <f t="shared" si="54"/>
        <v/>
      </c>
      <c r="AN61" s="51"/>
      <c r="AO61" s="84" t="str">
        <f t="shared" si="55"/>
        <v/>
      </c>
      <c r="AP61" s="86" t="str">
        <f t="shared" si="56"/>
        <v/>
      </c>
      <c r="AQ61" s="86"/>
      <c r="AR61" s="83" t="str">
        <f t="shared" si="57"/>
        <v/>
      </c>
      <c r="AS61" s="86" t="str">
        <f t="shared" si="58"/>
        <v/>
      </c>
      <c r="AT61" s="86" t="str">
        <f t="shared" si="59"/>
        <v/>
      </c>
      <c r="AU61" s="84" t="str">
        <f>IF(AO61&lt;&gt;"", IF(RANK(AT61, AT$5:AT$62)+COUNTIF(AT$61:AT61, AT61) -1&lt;=(B$68-AP$63-AS$63), RANK(AT61, AT$5:AT$62)+COUNTIF(AT$61:AT61, AT61) -1, ""), "")</f>
        <v/>
      </c>
      <c r="AV61" s="93" t="str">
        <f t="shared" si="60"/>
        <v/>
      </c>
      <c r="AW61" s="103" t="str">
        <f t="shared" si="61"/>
        <v/>
      </c>
      <c r="AY61" s="144" t="str">
        <f>IF(AM61&lt;&gt; "", AM61/AM63, "")</f>
        <v/>
      </c>
      <c r="AZ61" s="62" t="str">
        <f t="shared" si="62"/>
        <v/>
      </c>
      <c r="BA61" s="70" t="str">
        <f t="shared" si="63"/>
        <v/>
      </c>
      <c r="BC61" s="97" t="str">
        <f t="shared" si="64"/>
        <v/>
      </c>
      <c r="BD61" s="62" t="str">
        <f t="shared" si="32"/>
        <v/>
      </c>
      <c r="BE61" s="62" t="str">
        <f t="shared" si="33"/>
        <v/>
      </c>
      <c r="BF61" s="145" t="str">
        <f t="shared" si="34"/>
        <v/>
      </c>
    </row>
    <row r="62" spans="1:58" ht="15" customHeight="1" thickBot="1" x14ac:dyDescent="0.25">
      <c r="A62" s="47" t="s">
        <v>274</v>
      </c>
      <c r="B62" s="48" t="s">
        <v>332</v>
      </c>
      <c r="C62" s="49"/>
      <c r="D62" s="134"/>
      <c r="E62" s="42" t="str">
        <f t="shared" si="38"/>
        <v/>
      </c>
      <c r="F62" s="43" t="str">
        <f t="shared" si="27"/>
        <v/>
      </c>
      <c r="G62" s="43" t="str">
        <f t="shared" si="39"/>
        <v/>
      </c>
      <c r="H62" s="43" t="str">
        <f>IF(C62&lt;&gt;"", IF(RANK(G62, G$5:G$62)+COUNTIF(G$62:G62, G62) -1&lt;=(H$65-F$63), RANK(G62, G$5:G$62)+COUNTIF(G$62:G62, G62) -1, ""), "")</f>
        <v/>
      </c>
      <c r="I62" s="44" t="str">
        <f t="shared" si="40"/>
        <v/>
      </c>
      <c r="J62" s="142"/>
      <c r="K62" s="134"/>
      <c r="L62" s="42" t="str">
        <f t="shared" si="41"/>
        <v/>
      </c>
      <c r="M62" s="43" t="str">
        <f t="shared" si="28"/>
        <v/>
      </c>
      <c r="N62" s="43" t="str">
        <f t="shared" si="42"/>
        <v/>
      </c>
      <c r="O62" s="43" t="str">
        <f>IF(J62&lt;&gt;"", IF(RANK(N62, N$5:N$62)+COUNTIF(N$62:N62, N62) -1&lt;=(O$65-M$63), RANK(N62, N$5:N$62)+COUNTIF(N$62:N62, N62) -1, ""), "")</f>
        <v/>
      </c>
      <c r="P62" s="44" t="str">
        <f t="shared" si="43"/>
        <v/>
      </c>
      <c r="Q62" s="142"/>
      <c r="R62" s="134"/>
      <c r="S62" s="42" t="str">
        <f t="shared" si="44"/>
        <v/>
      </c>
      <c r="T62" s="43" t="str">
        <f t="shared" si="29"/>
        <v/>
      </c>
      <c r="U62" s="43" t="str">
        <f t="shared" si="45"/>
        <v/>
      </c>
      <c r="V62" s="43" t="str">
        <f>IF(Q62&lt;&gt;"", IF(RANK(U62, U$5:U$62)+COUNTIF(U$62:U62, U62) -1&lt;=(V$65-T$63), RANK(U62, U$5:U$62)+COUNTIF(U$62:U62, U62) -1, ""), "")</f>
        <v/>
      </c>
      <c r="W62" s="44" t="str">
        <f t="shared" si="46"/>
        <v/>
      </c>
      <c r="X62" s="142"/>
      <c r="Y62" s="134"/>
      <c r="Z62" s="42" t="str">
        <f t="shared" si="47"/>
        <v/>
      </c>
      <c r="AA62" s="43" t="str">
        <f t="shared" si="30"/>
        <v/>
      </c>
      <c r="AB62" s="43" t="str">
        <f t="shared" si="48"/>
        <v/>
      </c>
      <c r="AC62" s="43" t="str">
        <f>IF(X62&lt;&gt;"", IF(RANK(AB62, AB$5:AB$62)+COUNTIF(AB$62:AB62, AB62) -1&lt;=(AC$65-AA$63), RANK(AB62, AB$5:AB$62)+COUNTIF(AB$62:AB62, AB62) -1, ""), "")</f>
        <v/>
      </c>
      <c r="AD62" s="44" t="str">
        <f t="shared" si="49"/>
        <v/>
      </c>
      <c r="AE62" s="142"/>
      <c r="AF62" s="134"/>
      <c r="AG62" s="42" t="str">
        <f t="shared" si="50"/>
        <v/>
      </c>
      <c r="AH62" s="43" t="str">
        <f t="shared" si="31"/>
        <v/>
      </c>
      <c r="AI62" s="43" t="str">
        <f t="shared" si="51"/>
        <v/>
      </c>
      <c r="AJ62" s="43" t="str">
        <f>IF(AE62&lt;&gt;"", IF(RANK(AI62, AI$5:AI$62)+COUNTIF(AI$62:AI62, AI62) -1&lt;=(AJ$65-AH$63), RANK(AI62, AI$5:AI$62)+COUNTIF(AI$62:AI62, AI62) -1, ""), "")</f>
        <v/>
      </c>
      <c r="AK62" s="44" t="str">
        <f t="shared" si="52"/>
        <v/>
      </c>
      <c r="AL62" s="148" t="str">
        <f t="shared" si="53"/>
        <v/>
      </c>
      <c r="AM62" s="50" t="str">
        <f t="shared" si="54"/>
        <v/>
      </c>
      <c r="AN62" s="52"/>
      <c r="AO62" s="84" t="str">
        <f t="shared" si="55"/>
        <v/>
      </c>
      <c r="AP62" s="88" t="str">
        <f t="shared" si="56"/>
        <v/>
      </c>
      <c r="AQ62" s="88"/>
      <c r="AR62" s="83" t="str">
        <f t="shared" si="57"/>
        <v/>
      </c>
      <c r="AS62" s="88" t="str">
        <f t="shared" si="58"/>
        <v/>
      </c>
      <c r="AT62" s="88" t="str">
        <f t="shared" si="59"/>
        <v/>
      </c>
      <c r="AU62" s="84" t="str">
        <f>IF(AO62&lt;&gt;"", IF(RANK(AT62, AT$5:AT$62)+COUNTIF(AT$62:AT62, AT62) -1&lt;=(B$68-AP$63-AS$63), RANK(AT62, AT$5:AT$62)+COUNTIF(AT$62:AT62, AT62) -1, ""), "")</f>
        <v/>
      </c>
      <c r="AV62" s="93" t="str">
        <f t="shared" si="60"/>
        <v/>
      </c>
      <c r="AW62" s="104" t="str">
        <f t="shared" si="61"/>
        <v/>
      </c>
      <c r="AY62" s="144" t="str">
        <f>IF(AM62&lt;&gt; "", AM62/AM63, "")</f>
        <v/>
      </c>
      <c r="AZ62" s="62" t="str">
        <f t="shared" si="62"/>
        <v/>
      </c>
      <c r="BA62" s="146" t="str">
        <f t="shared" si="63"/>
        <v/>
      </c>
      <c r="BC62" s="97" t="str">
        <f t="shared" si="64"/>
        <v/>
      </c>
      <c r="BD62" s="62" t="str">
        <f t="shared" si="32"/>
        <v/>
      </c>
      <c r="BE62" s="62" t="str">
        <f t="shared" si="33"/>
        <v/>
      </c>
      <c r="BF62" s="147" t="str">
        <f>IF(BD62&lt;&gt;"", BE62-BD62, "")</f>
        <v/>
      </c>
    </row>
    <row r="63" spans="1:58" ht="15" customHeight="1" thickBot="1" x14ac:dyDescent="0.25">
      <c r="A63" s="203" t="s">
        <v>55</v>
      </c>
      <c r="B63" s="204"/>
      <c r="C63" s="53">
        <f>SUM(C5:C62)</f>
        <v>345447</v>
      </c>
      <c r="D63" s="136">
        <f>_xlfn.FLOOR.MATH(C63/(H65+1))+1</f>
        <v>49350</v>
      </c>
      <c r="E63" s="54"/>
      <c r="F63" s="54">
        <f>SUM(F5:F62)</f>
        <v>4</v>
      </c>
      <c r="G63" s="54"/>
      <c r="H63" s="54"/>
      <c r="I63" s="54">
        <f>SUM(I5:I62)</f>
        <v>6</v>
      </c>
      <c r="J63" s="54">
        <f>SUM(J5:J62)</f>
        <v>367537</v>
      </c>
      <c r="K63" s="136">
        <f>_xlfn.FLOOR.MATH(J63/(O65+1))+1</f>
        <v>45943</v>
      </c>
      <c r="L63" s="54"/>
      <c r="M63" s="54">
        <f>SUM(M5:M62)</f>
        <v>6</v>
      </c>
      <c r="N63" s="54"/>
      <c r="O63" s="54"/>
      <c r="P63" s="54">
        <f>SUM(P5:P62)</f>
        <v>7</v>
      </c>
      <c r="Q63" s="54">
        <f>SUM(Q5:Q62)</f>
        <v>291649</v>
      </c>
      <c r="R63" s="136">
        <f>_xlfn.FLOOR.MATH(Q63/(V65+1))+1</f>
        <v>48609</v>
      </c>
      <c r="S63" s="54"/>
      <c r="T63" s="54">
        <f>SUM(T5:T62)</f>
        <v>4</v>
      </c>
      <c r="U63" s="54"/>
      <c r="V63" s="54"/>
      <c r="W63" s="54">
        <f>SUM(W5:W62)</f>
        <v>5</v>
      </c>
      <c r="X63" s="54">
        <f>SUM(X5:X62)</f>
        <v>399861</v>
      </c>
      <c r="Y63" s="136">
        <f>_xlfn.FLOOR.MATH(X63/(AC65+1))+1</f>
        <v>39987</v>
      </c>
      <c r="Z63" s="54"/>
      <c r="AA63" s="54">
        <f>SUM(AA5:AA62)</f>
        <v>7</v>
      </c>
      <c r="AB63" s="54"/>
      <c r="AC63" s="54"/>
      <c r="AD63" s="54">
        <f>SUM(AD5:AD62)</f>
        <v>9</v>
      </c>
      <c r="AE63" s="54">
        <f>SUM(AE5:AE62)</f>
        <v>387658</v>
      </c>
      <c r="AF63" s="136">
        <f>_xlfn.FLOOR.MATH(AE63/(AJ65+1))+1</f>
        <v>38766</v>
      </c>
      <c r="AG63" s="54"/>
      <c r="AH63" s="54">
        <f>SUM(AH5:AH62)</f>
        <v>7</v>
      </c>
      <c r="AI63" s="54"/>
      <c r="AJ63" s="54"/>
      <c r="AK63" s="54">
        <f>SUM(AK5:AK62)</f>
        <v>9</v>
      </c>
      <c r="AL63" s="150">
        <f>SUM(AL5:AL62)</f>
        <v>36</v>
      </c>
      <c r="AM63" s="137">
        <f>SUM(AM5:AM62)</f>
        <v>1792152</v>
      </c>
      <c r="AN63" s="57">
        <f>_xlfn.FLOOR.MATH(AM63/(B68+1)) +1</f>
        <v>24551</v>
      </c>
      <c r="AO63" s="89">
        <f>SUM(AO5:AO62)</f>
        <v>1728116</v>
      </c>
      <c r="AP63" s="89">
        <f>SUM(AP5:AP62)</f>
        <v>0</v>
      </c>
      <c r="AQ63" s="89">
        <f>_xlfn.FLOOR.MATH(AO63/(B68-AP63+1))+1</f>
        <v>23673</v>
      </c>
      <c r="AR63" s="90"/>
      <c r="AS63" s="89">
        <f>SUM(AS5:AS62)</f>
        <v>70</v>
      </c>
      <c r="AT63" s="89"/>
      <c r="AU63" s="89"/>
      <c r="AV63" s="94">
        <f>SUM(AV5:AV62)</f>
        <v>72</v>
      </c>
      <c r="AW63" s="105">
        <f>SUM(AW5:AW62)</f>
        <v>36</v>
      </c>
      <c r="AY63" s="106">
        <f>SUM(AY5:AY62)</f>
        <v>1</v>
      </c>
      <c r="AZ63" s="91">
        <f>SUM(AZ5:AZ62)</f>
        <v>1</v>
      </c>
      <c r="BA63" s="107">
        <f>SUM(BA5:BA62)</f>
        <v>8.2139156587501816E-16</v>
      </c>
      <c r="BC63" s="108">
        <f>SUM(BC5:BC62)</f>
        <v>1728116</v>
      </c>
      <c r="BD63" s="91">
        <f>SUM(BD5:BD62)</f>
        <v>1</v>
      </c>
      <c r="BE63" s="91">
        <f>SUM(BE5:BE62)</f>
        <v>1</v>
      </c>
      <c r="BF63" s="107">
        <f>SUM(BF5:BF62)</f>
        <v>3.1225022567582528E-17</v>
      </c>
    </row>
    <row r="64" spans="1:58" ht="15" customHeight="1" x14ac:dyDescent="0.2">
      <c r="C64" s="7"/>
      <c r="D64" s="8"/>
      <c r="E64" s="8"/>
      <c r="F64" s="8"/>
      <c r="G64" s="8"/>
      <c r="H64" s="8"/>
      <c r="I64" s="9"/>
      <c r="J64" s="7"/>
      <c r="K64" s="8"/>
      <c r="L64" s="8"/>
      <c r="M64" s="8"/>
      <c r="N64" s="8"/>
      <c r="O64" s="8"/>
      <c r="P64" s="9"/>
      <c r="Q64" s="7"/>
      <c r="R64" s="8"/>
      <c r="S64" s="8"/>
      <c r="T64" s="8"/>
      <c r="U64" s="8"/>
      <c r="V64" s="8"/>
      <c r="W64" s="9"/>
      <c r="X64" s="7"/>
      <c r="Y64" s="8"/>
      <c r="Z64" s="8"/>
      <c r="AA64" s="8"/>
      <c r="AB64" s="8"/>
      <c r="AC64" s="8"/>
      <c r="AD64" s="9"/>
      <c r="AE64" s="7"/>
      <c r="AF64" s="8"/>
      <c r="AG64" s="8"/>
      <c r="AH64" s="8"/>
      <c r="AI64" s="8"/>
      <c r="AJ64" s="8"/>
      <c r="AK64" s="9"/>
    </row>
    <row r="65" spans="1:59" ht="15" customHeight="1" x14ac:dyDescent="0.2">
      <c r="A65" s="201" t="s">
        <v>115</v>
      </c>
      <c r="B65" s="202"/>
      <c r="C65" s="10" t="s">
        <v>126</v>
      </c>
      <c r="D65" s="95"/>
      <c r="H65" s="11">
        <f>Seats!K2</f>
        <v>6</v>
      </c>
      <c r="I65" s="12"/>
      <c r="J65" s="10" t="s">
        <v>126</v>
      </c>
      <c r="K65" s="95"/>
      <c r="O65" s="11">
        <f>Seats!K3</f>
        <v>7</v>
      </c>
      <c r="P65" s="12"/>
      <c r="Q65" s="10" t="s">
        <v>126</v>
      </c>
      <c r="R65" s="95"/>
      <c r="V65" s="11">
        <f>Seats!K4</f>
        <v>5</v>
      </c>
      <c r="W65" s="12"/>
      <c r="X65" s="10" t="s">
        <v>126</v>
      </c>
      <c r="Y65" s="95"/>
      <c r="AC65" s="11">
        <f>Seats!K5</f>
        <v>9</v>
      </c>
      <c r="AD65" s="12"/>
      <c r="AE65" s="10" t="s">
        <v>126</v>
      </c>
      <c r="AF65" s="95"/>
      <c r="AJ65" s="11">
        <f>Seats!K6</f>
        <v>9</v>
      </c>
      <c r="AK65" s="12"/>
      <c r="AL65" s="17"/>
      <c r="AM65" s="2"/>
      <c r="AT65" s="95"/>
      <c r="AU65" s="95"/>
      <c r="AV65" s="95"/>
      <c r="AW65" s="95"/>
      <c r="AX65" s="95"/>
      <c r="AY65" s="95"/>
      <c r="AZ65" s="95" t="s">
        <v>135</v>
      </c>
      <c r="BA65" s="92" cm="1">
        <f t="array" ref="BA65">SUM(IF(BA5:BA62&lt;&gt;"", ABS(BA5:BA62), 0))/COUNT(BA5:BA62)</f>
        <v>3.0666669642605004E-3</v>
      </c>
      <c r="BB65" s="95"/>
      <c r="BC65" s="95"/>
      <c r="BD65" s="95"/>
      <c r="BE65" s="95" t="s">
        <v>135</v>
      </c>
      <c r="BF65" s="92" cm="1">
        <f t="array" ref="BF65">SUM(IF(BF5:BF62&lt;&gt;"", ABS(BF5:BF62), 0))/COUNT(BF5:BF62)</f>
        <v>4.1104769311672068E-3</v>
      </c>
      <c r="BG65" s="95"/>
    </row>
    <row r="66" spans="1:59" ht="15" customHeight="1" thickBot="1" x14ac:dyDescent="0.25">
      <c r="C66" s="13" t="s">
        <v>204</v>
      </c>
      <c r="D66" s="15"/>
      <c r="E66" s="14"/>
      <c r="F66" s="14"/>
      <c r="G66" s="14"/>
      <c r="H66" s="15">
        <f>_xlfn.FLOOR.MATH(C63/(H65+1))+1</f>
        <v>49350</v>
      </c>
      <c r="I66" s="16"/>
      <c r="J66" s="13" t="s">
        <v>204</v>
      </c>
      <c r="K66" s="15"/>
      <c r="L66" s="14"/>
      <c r="M66" s="14"/>
      <c r="N66" s="14"/>
      <c r="O66" s="15">
        <f>_xlfn.FLOOR.MATH(J63/(O65+1))+1</f>
        <v>45943</v>
      </c>
      <c r="P66" s="16"/>
      <c r="Q66" s="13" t="s">
        <v>204</v>
      </c>
      <c r="R66" s="15"/>
      <c r="S66" s="14"/>
      <c r="T66" s="14"/>
      <c r="U66" s="14"/>
      <c r="V66" s="15">
        <f>_xlfn.FLOOR.MATH(Q63/(V65+1))+1</f>
        <v>48609</v>
      </c>
      <c r="W66" s="16"/>
      <c r="X66" s="13" t="s">
        <v>204</v>
      </c>
      <c r="Y66" s="15"/>
      <c r="Z66" s="14"/>
      <c r="AA66" s="14"/>
      <c r="AB66" s="14"/>
      <c r="AC66" s="15">
        <f>_xlfn.FLOOR.MATH(X63/(AC65+1))+1</f>
        <v>39987</v>
      </c>
      <c r="AD66" s="16"/>
      <c r="AE66" s="13" t="s">
        <v>204</v>
      </c>
      <c r="AF66" s="15"/>
      <c r="AG66" s="14"/>
      <c r="AH66" s="14"/>
      <c r="AI66" s="14"/>
      <c r="AJ66" s="15">
        <f>_xlfn.FLOOR.MATH(AE63/(AJ65+1))+1</f>
        <v>38766</v>
      </c>
      <c r="AK66" s="16"/>
      <c r="AT66" s="95">
        <f>COUNT(AV5:AV62)</f>
        <v>7</v>
      </c>
      <c r="AU66" s="95" t="s">
        <v>145</v>
      </c>
      <c r="AV66" s="95"/>
      <c r="AW66" s="95"/>
      <c r="AX66" s="95"/>
      <c r="AY66" s="95"/>
      <c r="AZ66" s="95"/>
      <c r="BA66" s="95"/>
      <c r="BB66" s="95"/>
      <c r="BC66" s="95"/>
      <c r="BD66" s="95"/>
      <c r="BE66" s="95"/>
      <c r="BF66" s="95"/>
      <c r="BG66" s="95"/>
    </row>
    <row r="67" spans="1:59" ht="15" customHeight="1" x14ac:dyDescent="0.2">
      <c r="A67" s="6"/>
      <c r="B67" s="6"/>
      <c r="AT67" s="96">
        <f>BC63/AM63</f>
        <v>0.96426865578366117</v>
      </c>
      <c r="AU67" s="95" t="s">
        <v>139</v>
      </c>
      <c r="AV67" s="95"/>
      <c r="AW67" s="95"/>
      <c r="AX67" s="95"/>
      <c r="AY67" s="95"/>
      <c r="AZ67" s="95"/>
      <c r="BA67" s="95"/>
      <c r="BB67" s="95"/>
      <c r="BC67" s="95"/>
      <c r="BD67" s="95"/>
      <c r="BE67" s="95"/>
      <c r="BF67" s="95"/>
      <c r="BG67" s="95"/>
    </row>
    <row r="68" spans="1:59" ht="15" customHeight="1" x14ac:dyDescent="0.2">
      <c r="A68" s="6" t="s">
        <v>208</v>
      </c>
      <c r="B68" s="6">
        <v>72</v>
      </c>
      <c r="AT68" s="95"/>
      <c r="AU68" s="95"/>
      <c r="AV68" s="95"/>
      <c r="AW68" s="95"/>
      <c r="AX68" s="95"/>
      <c r="AY68" s="95"/>
      <c r="AZ68" s="95"/>
      <c r="BA68" s="95"/>
      <c r="BB68" s="95"/>
      <c r="BC68" s="95"/>
      <c r="BD68" s="95"/>
      <c r="BE68" s="95"/>
      <c r="BF68" s="95"/>
      <c r="BG68" s="95"/>
    </row>
    <row r="69" spans="1:59" ht="15" customHeight="1" x14ac:dyDescent="0.2">
      <c r="AT69" s="95"/>
      <c r="AU69" s="95"/>
      <c r="AV69" s="95"/>
      <c r="AW69" s="95"/>
      <c r="AX69" s="95"/>
      <c r="AY69" s="95"/>
      <c r="AZ69" s="95"/>
      <c r="BA69" s="95"/>
      <c r="BB69" s="95"/>
      <c r="BC69" s="95"/>
      <c r="BD69" s="95"/>
      <c r="BE69" s="95"/>
      <c r="BF69" s="95"/>
      <c r="BG69" s="95"/>
    </row>
    <row r="70" spans="1:59" ht="15" customHeight="1" x14ac:dyDescent="0.2">
      <c r="C70" s="95"/>
    </row>
  </sheetData>
  <mergeCells count="26">
    <mergeCell ref="A1:B1"/>
    <mergeCell ref="AO1:AV1"/>
    <mergeCell ref="A2:A4"/>
    <mergeCell ref="B2:B4"/>
    <mergeCell ref="C2:AE2"/>
    <mergeCell ref="AO2:AO4"/>
    <mergeCell ref="AP2:AP4"/>
    <mergeCell ref="AQ2:AQ4"/>
    <mergeCell ref="AL2:AL4"/>
    <mergeCell ref="AM2:AM4"/>
    <mergeCell ref="A65:B65"/>
    <mergeCell ref="A63:B63"/>
    <mergeCell ref="AY3:BA3"/>
    <mergeCell ref="BC3:BF3"/>
    <mergeCell ref="C3:I3"/>
    <mergeCell ref="J3:O3"/>
    <mergeCell ref="Q3:W3"/>
    <mergeCell ref="X3:AD3"/>
    <mergeCell ref="AE3:AK3"/>
    <mergeCell ref="AR2:AR4"/>
    <mergeCell ref="AS2:AS4"/>
    <mergeCell ref="AT2:AT4"/>
    <mergeCell ref="AU2:AU4"/>
    <mergeCell ref="AV2:AV4"/>
    <mergeCell ref="AW2:AW4"/>
    <mergeCell ref="AN2:AN4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161860-7709-0F42-99B3-B6077C4CD32F}">
  <sheetPr codeName="Sheet6">
    <pageSetUpPr fitToPage="1"/>
  </sheetPr>
  <dimension ref="A1:AK69"/>
  <sheetViews>
    <sheetView zoomScale="94" zoomScaleNormal="94" workbookViewId="0">
      <pane xSplit="2" ySplit="4" topLeftCell="S14" activePane="bottomRight" state="frozen"/>
      <selection pane="topRight" activeCell="C1" sqref="C1"/>
      <selection pane="bottomLeft" activeCell="A4" sqref="A4"/>
      <selection pane="bottomRight" activeCell="AT21" sqref="AT21"/>
    </sheetView>
  </sheetViews>
  <sheetFormatPr baseColWidth="10" defaultColWidth="8.83203125" defaultRowHeight="15" customHeight="1" x14ac:dyDescent="0.2"/>
  <cols>
    <col min="1" max="1" width="44.6640625" customWidth="1"/>
    <col min="2" max="2" width="24.83203125" customWidth="1"/>
    <col min="3" max="3" width="13.5" bestFit="1" customWidth="1"/>
    <col min="4" max="4" width="13.5" customWidth="1"/>
    <col min="5" max="5" width="11.6640625" customWidth="1"/>
    <col min="6" max="6" width="15" bestFit="1" customWidth="1"/>
    <col min="7" max="7" width="15" customWidth="1"/>
    <col min="8" max="8" width="13.1640625" bestFit="1" customWidth="1"/>
    <col min="9" max="9" width="12" bestFit="1" customWidth="1"/>
    <col min="10" max="10" width="13" bestFit="1" customWidth="1"/>
    <col min="11" max="11" width="13.5" customWidth="1"/>
    <col min="12" max="12" width="11.6640625" customWidth="1"/>
    <col min="13" max="13" width="15" bestFit="1" customWidth="1"/>
    <col min="14" max="14" width="15" customWidth="1"/>
    <col min="15" max="15" width="13.1640625" bestFit="1" customWidth="1"/>
    <col min="16" max="16" width="12" bestFit="1" customWidth="1"/>
    <col min="17" max="17" width="11.83203125" customWidth="1"/>
    <col min="18" max="18" width="13.83203125" customWidth="1"/>
    <col min="19" max="19" width="11.33203125" customWidth="1"/>
    <col min="20" max="20" width="13" customWidth="1"/>
    <col min="21" max="21" width="15.1640625" customWidth="1"/>
    <col min="22" max="22" width="13" customWidth="1"/>
    <col min="23" max="23" width="12" customWidth="1"/>
    <col min="24" max="24" width="11.33203125" customWidth="1"/>
    <col min="25" max="26" width="10.83203125" customWidth="1"/>
    <col min="27" max="27" width="13.6640625" customWidth="1"/>
    <col min="28" max="28" width="12.33203125" customWidth="1"/>
    <col min="34" max="34" width="17.33203125" customWidth="1"/>
  </cols>
  <sheetData>
    <row r="1" spans="1:37" ht="81" customHeight="1" thickBot="1" x14ac:dyDescent="0.3">
      <c r="A1" s="228" t="str">
        <f>"MUNICIPALITY BASED MULTI-MEMBER CONSTITUENCIES, "&amp;B68/2&amp;" CONSTITUENCY SEATS, REMAINDERS ONLY" &amp; " (50:50)"</f>
        <v>MUNICIPALITY BASED MULTI-MEMBER CONSTITUENCIES, 15 CONSTITUENCY SEATS, REMAINDERS ONLY (50:50)</v>
      </c>
      <c r="B1" s="251"/>
      <c r="S1" s="109"/>
      <c r="T1" s="229" t="s">
        <v>211</v>
      </c>
      <c r="U1" s="230"/>
      <c r="V1" s="231"/>
      <c r="W1" s="231"/>
      <c r="X1" s="231"/>
      <c r="Y1" s="231"/>
      <c r="Z1" s="231"/>
      <c r="AA1" s="232"/>
    </row>
    <row r="2" spans="1:37" ht="15" customHeight="1" thickBot="1" x14ac:dyDescent="0.25">
      <c r="A2" s="233" t="s">
        <v>50</v>
      </c>
      <c r="B2" s="252" t="s">
        <v>49</v>
      </c>
      <c r="C2" s="255" t="s">
        <v>53</v>
      </c>
      <c r="D2" s="255"/>
      <c r="E2" s="255"/>
      <c r="F2" s="255"/>
      <c r="G2" s="255"/>
      <c r="H2" s="255"/>
      <c r="I2" s="255"/>
      <c r="J2" s="255"/>
      <c r="K2" s="139"/>
      <c r="L2" s="139"/>
      <c r="M2" s="139"/>
      <c r="N2" s="139"/>
      <c r="O2" s="139"/>
      <c r="P2" s="139"/>
      <c r="Q2" s="241" t="s">
        <v>209</v>
      </c>
      <c r="R2" s="244" t="s">
        <v>207</v>
      </c>
      <c r="S2" s="225" t="s">
        <v>212</v>
      </c>
      <c r="T2" s="216" t="s">
        <v>136</v>
      </c>
      <c r="U2" s="216" t="s">
        <v>137</v>
      </c>
      <c r="V2" s="216" t="s">
        <v>213</v>
      </c>
      <c r="W2" s="216" t="s">
        <v>131</v>
      </c>
      <c r="X2" s="216" t="s">
        <v>132</v>
      </c>
      <c r="Y2" s="216" t="s">
        <v>127</v>
      </c>
      <c r="Z2" s="216" t="s">
        <v>128</v>
      </c>
      <c r="AA2" s="219" t="s">
        <v>138</v>
      </c>
      <c r="AB2" s="222" t="s">
        <v>133</v>
      </c>
    </row>
    <row r="3" spans="1:37" ht="15" customHeight="1" thickBot="1" x14ac:dyDescent="0.25">
      <c r="A3" s="234"/>
      <c r="B3" s="253"/>
      <c r="C3" s="214" t="s">
        <v>168</v>
      </c>
      <c r="D3" s="215"/>
      <c r="E3" s="215"/>
      <c r="F3" s="215"/>
      <c r="G3" s="215"/>
      <c r="H3" s="215"/>
      <c r="I3" s="212"/>
      <c r="J3" s="248" t="s">
        <v>169</v>
      </c>
      <c r="K3" s="249"/>
      <c r="L3" s="249"/>
      <c r="M3" s="249"/>
      <c r="N3" s="249"/>
      <c r="O3" s="249"/>
      <c r="P3" s="250"/>
      <c r="Q3" s="242"/>
      <c r="R3" s="245"/>
      <c r="S3" s="226"/>
      <c r="T3" s="217"/>
      <c r="U3" s="217"/>
      <c r="V3" s="217"/>
      <c r="W3" s="217"/>
      <c r="X3" s="217"/>
      <c r="Y3" s="217"/>
      <c r="Z3" s="217"/>
      <c r="AA3" s="220"/>
      <c r="AB3" s="223"/>
      <c r="AD3" s="205" t="s">
        <v>140</v>
      </c>
      <c r="AE3" s="206"/>
      <c r="AF3" s="207"/>
      <c r="AH3" s="208" t="s">
        <v>141</v>
      </c>
      <c r="AI3" s="209"/>
      <c r="AJ3" s="209"/>
      <c r="AK3" s="210"/>
    </row>
    <row r="4" spans="1:37" ht="41" customHeight="1" thickBot="1" x14ac:dyDescent="0.25">
      <c r="A4" s="235"/>
      <c r="B4" s="254"/>
      <c r="C4" s="18" t="s">
        <v>51</v>
      </c>
      <c r="D4" s="135" t="s">
        <v>130</v>
      </c>
      <c r="E4" s="19" t="s">
        <v>129</v>
      </c>
      <c r="F4" s="19" t="s">
        <v>62</v>
      </c>
      <c r="G4" s="19" t="s">
        <v>127</v>
      </c>
      <c r="H4" s="19" t="s">
        <v>128</v>
      </c>
      <c r="I4" s="19" t="s">
        <v>63</v>
      </c>
      <c r="J4" s="18" t="s">
        <v>51</v>
      </c>
      <c r="K4" s="135" t="s">
        <v>130</v>
      </c>
      <c r="L4" s="19" t="s">
        <v>129</v>
      </c>
      <c r="M4" s="19" t="s">
        <v>62</v>
      </c>
      <c r="N4" s="19" t="s">
        <v>127</v>
      </c>
      <c r="O4" s="19" t="s">
        <v>128</v>
      </c>
      <c r="P4" s="19" t="s">
        <v>63</v>
      </c>
      <c r="Q4" s="243"/>
      <c r="R4" s="246"/>
      <c r="S4" s="227"/>
      <c r="T4" s="218"/>
      <c r="U4" s="218"/>
      <c r="V4" s="218"/>
      <c r="W4" s="218"/>
      <c r="X4" s="218"/>
      <c r="Y4" s="218"/>
      <c r="Z4" s="218"/>
      <c r="AA4" s="221"/>
      <c r="AB4" s="224"/>
      <c r="AD4" s="98" t="s">
        <v>142</v>
      </c>
      <c r="AE4" s="99" t="s">
        <v>143</v>
      </c>
      <c r="AF4" s="100" t="s">
        <v>134</v>
      </c>
      <c r="AH4" s="101" t="s">
        <v>144</v>
      </c>
      <c r="AI4" s="99" t="s">
        <v>142</v>
      </c>
      <c r="AJ4" s="99" t="s">
        <v>143</v>
      </c>
      <c r="AK4" s="100" t="s">
        <v>134</v>
      </c>
    </row>
    <row r="5" spans="1:37" ht="15" customHeight="1" x14ac:dyDescent="0.2">
      <c r="A5" s="40" t="s">
        <v>217</v>
      </c>
      <c r="B5" s="41" t="s">
        <v>275</v>
      </c>
      <c r="C5" s="151">
        <v>1361</v>
      </c>
      <c r="D5" s="134"/>
      <c r="E5" s="42">
        <f t="shared" ref="E5:E36" si="0">IF(C5&lt;&gt;"", C5/D$63, "")</f>
        <v>2.7586905847775414E-2</v>
      </c>
      <c r="F5" s="43">
        <f>IF(E5&lt;&gt;"", _xlfn.FLOOR.MATH(E5), "")</f>
        <v>0</v>
      </c>
      <c r="G5" s="43">
        <f t="shared" ref="G5:G36" si="1">IF(C5&lt;&gt;"", C5-F5*D$63, "")</f>
        <v>1361</v>
      </c>
      <c r="H5" s="43" t="str">
        <f>IF(C5&lt;&gt;"", IF(RANK(G5, G$5:G$62)+COUNTIF(G$5:G5, G5) -1&lt;=(H$65-F$63), RANK(G5, G$5:G$62)+COUNTIF(G$5:G5, G5) -1, ""), "")</f>
        <v/>
      </c>
      <c r="I5" s="44" t="str">
        <f t="shared" ref="I5:I36" si="2">IF(IF(H5&lt;&gt;"", _xlfn.NUMBERVALUE(F5)+1, _xlfn.NUMBERVALUE(F5))&lt;&gt;0, IF(H5&lt;&gt;"", _xlfn.NUMBERVALUE(F5)+1, _xlfn.NUMBERVALUE(F5)), "")</f>
        <v/>
      </c>
      <c r="J5" s="154">
        <v>870</v>
      </c>
      <c r="K5" s="134"/>
      <c r="L5" s="42">
        <f t="shared" ref="L5:L36" si="3">IF(J5&lt;&gt;"", J5/K$63, "")</f>
        <v>1.8254301300881241E-2</v>
      </c>
      <c r="M5" s="43">
        <f>IF(L5&lt;&gt;"", _xlfn.FLOOR.MATH(L5), "")</f>
        <v>0</v>
      </c>
      <c r="N5" s="43">
        <f t="shared" ref="N5:N36" si="4">IF(J5&lt;&gt;"", J5-M5*K$63, "")</f>
        <v>870</v>
      </c>
      <c r="O5" s="43" t="str">
        <f>IF(J5&lt;&gt;"", IF(RANK(N5, N$5:N$62)+COUNTIF(N$5:N5, N5) -1&lt;=(O$65-M$63), RANK(N5, N$5:N$62)+COUNTIF(N$5:N5, N5) -1, ""), "")</f>
        <v/>
      </c>
      <c r="P5" s="44" t="str">
        <f t="shared" ref="P5:P36" si="5">IF(IF(O5&lt;&gt;"", _xlfn.NUMBERVALUE(M5)+1, _xlfn.NUMBERVALUE(M5))&lt;&gt;0, IF(O5&lt;&gt;"", _xlfn.NUMBERVALUE(M5)+1, _xlfn.NUMBERVALUE(M5)), "")</f>
        <v/>
      </c>
      <c r="Q5" s="148" t="str">
        <f t="shared" ref="Q5:Q36" si="6">IF(_xlfn.NUMBERVALUE(I5)+_xlfn.NUMBERVALUE(P5)&lt;&gt;0, _xlfn.NUMBERVALUE(I5)+_xlfn.NUMBERVALUE(P5), "")</f>
        <v/>
      </c>
      <c r="R5" s="50">
        <f t="shared" ref="R5:R36" si="7">IF(_xlfn.NUMBERVALUE(C5)+_xlfn.NUMBERVALUE(J5)&lt;&gt;0, _xlfn.NUMBERVALUE(C5)+_xlfn.NUMBERVALUE(J5), "")</f>
        <v>2231</v>
      </c>
      <c r="S5" s="46"/>
      <c r="T5" s="84" t="str">
        <f t="shared" ref="T5:T36" si="8">IF(R5&gt;=S$63, R5, "")</f>
        <v/>
      </c>
      <c r="U5" s="84" t="str">
        <f t="shared" ref="U5:U36" si="9">IF(AND(Q5&lt;&gt; "", T5= ""),Q5, "")</f>
        <v/>
      </c>
      <c r="V5" s="84"/>
      <c r="W5" s="83" t="str">
        <f t="shared" ref="W5:W36" si="10">IF(T5&lt;&gt;"", T5/V$63, "")</f>
        <v/>
      </c>
      <c r="X5" s="84" t="str">
        <f t="shared" ref="X5:X36" si="11">IF(W5&lt;&gt;"", _xlfn.FLOOR.MATH(W5), "")</f>
        <v/>
      </c>
      <c r="Y5" s="84" t="str">
        <f t="shared" ref="Y5:Y36" si="12">IF(T5&lt;&gt;"", T5-X5*V$63, "")</f>
        <v/>
      </c>
      <c r="Z5" s="84" t="str">
        <f>IF(T5&lt;&gt;"", IF(RANK(Y5, Y$5:Y$62)+COUNTIF(Y$5:Y5, Y5) -1&lt;=(B$68-U$63-X$63), RANK(Y5, Y$5:Y$62)+COUNTIF(Y$5:Y5, Y5) -1, ""), "")</f>
        <v/>
      </c>
      <c r="AA5" s="93" t="str">
        <f t="shared" ref="AA5:AA36" si="13">IF(_xlfn.NUMBERVALUE(IF(Z5&lt;&gt; "", X5+1, X5)) + _xlfn.NUMBERVALUE(U5)&lt;&gt;0, _xlfn.NUMBERVALUE(IF(Z5&lt;&gt; "", X5+1, X5)) + _xlfn.NUMBERVALUE(U5), "")</f>
        <v/>
      </c>
      <c r="AB5" s="102" t="str">
        <f t="shared" ref="AB5:AB36" si="14">IF(_xlfn.NUMBERVALUE(AA5)-_xlfn.NUMBERVALUE(Q5)&lt;&gt;0, _xlfn.NUMBERVALUE(AA5)-_xlfn.NUMBERVALUE(Q5), "")</f>
        <v/>
      </c>
      <c r="AD5" s="144">
        <f>IF(R5&lt;&gt; "", R5/R63, "")</f>
        <v>2.7033183808686002E-3</v>
      </c>
      <c r="AE5" s="62" t="str">
        <f t="shared" ref="AE5:AE36" si="15">IF(AA5&lt;&gt; "", AA5/AA$63, "")</f>
        <v/>
      </c>
      <c r="AF5" s="145">
        <f t="shared" ref="AF5:AF36" si="16">IF(_xlfn.NUMBERVALUE(AE5)-_xlfn.NUMBERVALUE(AD5)&lt;&gt; 0, _xlfn.NUMBERVALUE(AE5)-_xlfn.NUMBERVALUE(AD5), "")</f>
        <v>-2.7033183808685998E-3</v>
      </c>
      <c r="AH5" s="97" t="str">
        <f t="shared" ref="AH5:AH36" si="17">IF(_xlfn.NUMBERVALUE(AA5)&lt;&gt;0,R5, "")</f>
        <v/>
      </c>
      <c r="AI5" s="62" t="str">
        <f>IF(AH5&lt;&gt;"", AH5/AH$63, "")</f>
        <v/>
      </c>
      <c r="AJ5" s="62" t="str">
        <f>IF(_xlfn.NUMBERVALUE(AA5)&lt;&gt;0, AA5/AA$63, "")</f>
        <v/>
      </c>
      <c r="AK5" s="145" t="str">
        <f>IF(AI5&lt;&gt;"", AJ5-AI5, "")</f>
        <v/>
      </c>
    </row>
    <row r="6" spans="1:37" ht="15" customHeight="1" x14ac:dyDescent="0.2">
      <c r="A6" s="47" t="s">
        <v>218</v>
      </c>
      <c r="B6" s="48" t="s">
        <v>276</v>
      </c>
      <c r="C6" s="152">
        <v>163</v>
      </c>
      <c r="D6" s="134"/>
      <c r="E6" s="42">
        <f t="shared" si="0"/>
        <v>3.3039424343772172E-3</v>
      </c>
      <c r="F6" s="43">
        <f t="shared" ref="F6:F62" si="18">IF(E6&lt;&gt;"", _xlfn.FLOOR.MATH(E6), "")</f>
        <v>0</v>
      </c>
      <c r="G6" s="43">
        <f t="shared" si="1"/>
        <v>163</v>
      </c>
      <c r="H6" s="43" t="str">
        <f>IF(C6&lt;&gt;"", IF(RANK(G6, G$5:G$62)+COUNTIF(G$6:G6, G6) -1&lt;=(H$65-F$63), RANK(G6, G$5:G$62)+COUNTIF(G$6:G6, G6) -1, ""), "")</f>
        <v/>
      </c>
      <c r="I6" s="44" t="str">
        <f t="shared" si="2"/>
        <v/>
      </c>
      <c r="J6" s="143">
        <v>256</v>
      </c>
      <c r="K6" s="134"/>
      <c r="L6" s="42">
        <f t="shared" si="3"/>
        <v>5.3713806126731009E-3</v>
      </c>
      <c r="M6" s="43">
        <f t="shared" ref="M6:M62" si="19">IF(L6&lt;&gt;"", _xlfn.FLOOR.MATH(L6), "")</f>
        <v>0</v>
      </c>
      <c r="N6" s="43">
        <f t="shared" si="4"/>
        <v>256</v>
      </c>
      <c r="O6" s="43" t="str">
        <f>IF(J6&lt;&gt;"", IF(RANK(N6, N$5:N$62)+COUNTIF(N$6:N6, N6) -1&lt;=(O$65-M$63), RANK(N6, N$5:N$62)+COUNTIF(N$6:N6, N6) -1, ""), "")</f>
        <v/>
      </c>
      <c r="P6" s="44" t="str">
        <f t="shared" si="5"/>
        <v/>
      </c>
      <c r="Q6" s="148" t="str">
        <f t="shared" si="6"/>
        <v/>
      </c>
      <c r="R6" s="50">
        <f t="shared" si="7"/>
        <v>419</v>
      </c>
      <c r="S6" s="51"/>
      <c r="T6" s="84" t="str">
        <f t="shared" si="8"/>
        <v/>
      </c>
      <c r="U6" s="86" t="str">
        <f t="shared" si="9"/>
        <v/>
      </c>
      <c r="V6" s="86"/>
      <c r="W6" s="83" t="str">
        <f t="shared" si="10"/>
        <v/>
      </c>
      <c r="X6" s="86" t="str">
        <f t="shared" si="11"/>
        <v/>
      </c>
      <c r="Y6" s="86" t="str">
        <f t="shared" si="12"/>
        <v/>
      </c>
      <c r="Z6" s="84" t="str">
        <f>IF(T6&lt;&gt;"", IF(RANK(Y6, Y$5:Y$62)+COUNTIF(Y$6:Y6, Y6) -1&lt;=(B$68-U$63-X$63), RANK(Y6, Y$5:Y$62)+COUNTIF(Y$6:Y6, Y6) -1, ""), "")</f>
        <v/>
      </c>
      <c r="AA6" s="93" t="str">
        <f t="shared" si="13"/>
        <v/>
      </c>
      <c r="AB6" s="103" t="str">
        <f t="shared" si="14"/>
        <v/>
      </c>
      <c r="AD6" s="144">
        <f>IF(R6&lt;&gt; "", R6/R63, "")</f>
        <v>5.0770524499504411E-4</v>
      </c>
      <c r="AE6" s="62" t="str">
        <f t="shared" si="15"/>
        <v/>
      </c>
      <c r="AF6" s="70">
        <f t="shared" si="16"/>
        <v>-5.0770524499504401E-4</v>
      </c>
      <c r="AH6" s="97" t="str">
        <f t="shared" si="17"/>
        <v/>
      </c>
      <c r="AI6" s="62" t="str">
        <f t="shared" ref="AI6:AI62" si="20">IF(AH6&lt;&gt;"", AH6/AH$63, "")</f>
        <v/>
      </c>
      <c r="AJ6" s="62" t="str">
        <f t="shared" ref="AJ6:AJ62" si="21">IF(_xlfn.NUMBERVALUE(AA6)&lt;&gt;0, AA6/AA$63, "")</f>
        <v/>
      </c>
      <c r="AK6" s="145" t="str">
        <f t="shared" ref="AK6:AK61" si="22">IF(AI6&lt;&gt;"", AJ6-AI6, "")</f>
        <v/>
      </c>
    </row>
    <row r="7" spans="1:37" ht="15" customHeight="1" x14ac:dyDescent="0.2">
      <c r="A7" s="47" t="s">
        <v>219</v>
      </c>
      <c r="B7" s="48" t="s">
        <v>277</v>
      </c>
      <c r="C7" s="153"/>
      <c r="D7" s="134"/>
      <c r="E7" s="42" t="str">
        <f t="shared" si="0"/>
        <v/>
      </c>
      <c r="F7" s="43" t="str">
        <f t="shared" si="18"/>
        <v/>
      </c>
      <c r="G7" s="43" t="str">
        <f t="shared" si="1"/>
        <v/>
      </c>
      <c r="H7" s="43" t="str">
        <f>IF(C7&lt;&gt;"", IF(RANK(G7, G$5:G$62)+COUNTIF(G$7:G7, G7) -1&lt;=(H$65-F$63), RANK(G7, G$5:G$62)+COUNTIF(G$7:G7, G7) -1, ""), "")</f>
        <v/>
      </c>
      <c r="I7" s="44" t="str">
        <f t="shared" si="2"/>
        <v/>
      </c>
      <c r="J7" s="142"/>
      <c r="K7" s="134"/>
      <c r="L7" s="42" t="str">
        <f t="shared" si="3"/>
        <v/>
      </c>
      <c r="M7" s="43" t="str">
        <f t="shared" si="19"/>
        <v/>
      </c>
      <c r="N7" s="43" t="str">
        <f t="shared" si="4"/>
        <v/>
      </c>
      <c r="O7" s="43" t="str">
        <f>IF(J7&lt;&gt;"", IF(RANK(N7, N$5:N$62)+COUNTIF(N$7:N7, N7) -1&lt;=(O$65-M$63), RANK(N7, N$5:N$62)+COUNTIF(N$7:N7, N7) -1, ""), "")</f>
        <v/>
      </c>
      <c r="P7" s="44" t="str">
        <f t="shared" si="5"/>
        <v/>
      </c>
      <c r="Q7" s="148" t="str">
        <f t="shared" si="6"/>
        <v/>
      </c>
      <c r="R7" s="50" t="str">
        <f t="shared" si="7"/>
        <v/>
      </c>
      <c r="S7" s="51"/>
      <c r="T7" s="84" t="str">
        <f t="shared" si="8"/>
        <v/>
      </c>
      <c r="U7" s="86" t="str">
        <f t="shared" si="9"/>
        <v/>
      </c>
      <c r="V7" s="86"/>
      <c r="W7" s="83" t="str">
        <f t="shared" si="10"/>
        <v/>
      </c>
      <c r="X7" s="86" t="str">
        <f t="shared" si="11"/>
        <v/>
      </c>
      <c r="Y7" s="86" t="str">
        <f t="shared" si="12"/>
        <v/>
      </c>
      <c r="Z7" s="84" t="str">
        <f>IF(T7&lt;&gt;"", IF(RANK(Y7, Y$5:Y$62)+COUNTIF(Y$7:Y7, Y7) -1&lt;=(B$68-U$63-X$63), RANK(Y7, Y$5:Y$62)+COUNTIF(Y$7:Y7, Y7) -1, ""), "")</f>
        <v/>
      </c>
      <c r="AA7" s="93" t="str">
        <f t="shared" si="13"/>
        <v/>
      </c>
      <c r="AB7" s="103" t="str">
        <f t="shared" si="14"/>
        <v/>
      </c>
      <c r="AD7" s="144" t="str">
        <f>IF(R7&lt;&gt; "", R7/R63, "")</f>
        <v/>
      </c>
      <c r="AE7" s="62" t="str">
        <f t="shared" si="15"/>
        <v/>
      </c>
      <c r="AF7" s="70" t="str">
        <f t="shared" si="16"/>
        <v/>
      </c>
      <c r="AH7" s="97" t="str">
        <f t="shared" si="17"/>
        <v/>
      </c>
      <c r="AI7" s="62" t="str">
        <f t="shared" si="20"/>
        <v/>
      </c>
      <c r="AJ7" s="62" t="str">
        <f t="shared" si="21"/>
        <v/>
      </c>
      <c r="AK7" s="145" t="str">
        <f t="shared" si="22"/>
        <v/>
      </c>
    </row>
    <row r="8" spans="1:37" ht="15" customHeight="1" x14ac:dyDescent="0.2">
      <c r="A8" s="47" t="s">
        <v>220</v>
      </c>
      <c r="B8" s="48" t="s">
        <v>278</v>
      </c>
      <c r="C8" s="153"/>
      <c r="D8" s="134"/>
      <c r="E8" s="42" t="str">
        <f t="shared" si="0"/>
        <v/>
      </c>
      <c r="F8" s="43" t="str">
        <f t="shared" si="18"/>
        <v/>
      </c>
      <c r="G8" s="43" t="str">
        <f t="shared" si="1"/>
        <v/>
      </c>
      <c r="H8" s="43" t="str">
        <f>IF(C8&lt;&gt;"", IF(RANK(G8, G$5:G$62)+COUNTIF(G$8:G8, G8) -1&lt;=(H$65-F$63), RANK(G8, G$5:G$62)+COUNTIF(G$8:G8, G8) -1, ""), "")</f>
        <v/>
      </c>
      <c r="I8" s="44" t="str">
        <f t="shared" si="2"/>
        <v/>
      </c>
      <c r="J8" s="142"/>
      <c r="K8" s="134"/>
      <c r="L8" s="42" t="str">
        <f t="shared" si="3"/>
        <v/>
      </c>
      <c r="M8" s="43" t="str">
        <f t="shared" si="19"/>
        <v/>
      </c>
      <c r="N8" s="43" t="str">
        <f t="shared" si="4"/>
        <v/>
      </c>
      <c r="O8" s="43" t="str">
        <f>IF(J8&lt;&gt;"", IF(RANK(N8, N$5:N$62)+COUNTIF(N$8:N8, N8) -1&lt;=(O$65-M$63), RANK(N8, N$5:N$62)+COUNTIF(N$8:N8, N8) -1, ""), "")</f>
        <v/>
      </c>
      <c r="P8" s="44" t="str">
        <f t="shared" si="5"/>
        <v/>
      </c>
      <c r="Q8" s="148" t="str">
        <f t="shared" si="6"/>
        <v/>
      </c>
      <c r="R8" s="50" t="str">
        <f t="shared" si="7"/>
        <v/>
      </c>
      <c r="S8" s="51"/>
      <c r="T8" s="84" t="str">
        <f t="shared" si="8"/>
        <v/>
      </c>
      <c r="U8" s="86" t="str">
        <f t="shared" si="9"/>
        <v/>
      </c>
      <c r="V8" s="86"/>
      <c r="W8" s="83" t="str">
        <f t="shared" si="10"/>
        <v/>
      </c>
      <c r="X8" s="86" t="str">
        <f t="shared" si="11"/>
        <v/>
      </c>
      <c r="Y8" s="86" t="str">
        <f t="shared" si="12"/>
        <v/>
      </c>
      <c r="Z8" s="84" t="str">
        <f>IF(T8&lt;&gt;"", IF(RANK(Y8, Y$5:Y$62)+COUNTIF(Y$8:Y8, Y8) -1&lt;=(B$68-U$63-X$63), RANK(Y8, Y$5:Y$62)+COUNTIF(Y$8:Y8, Y8) -1, ""), "")</f>
        <v/>
      </c>
      <c r="AA8" s="93" t="str">
        <f t="shared" si="13"/>
        <v/>
      </c>
      <c r="AB8" s="103" t="str">
        <f t="shared" si="14"/>
        <v/>
      </c>
      <c r="AD8" s="144" t="str">
        <f>IF(R8&lt;&gt; "", R8/R63, "")</f>
        <v/>
      </c>
      <c r="AE8" s="62" t="str">
        <f t="shared" si="15"/>
        <v/>
      </c>
      <c r="AF8" s="70" t="str">
        <f t="shared" si="16"/>
        <v/>
      </c>
      <c r="AH8" s="97" t="str">
        <f t="shared" si="17"/>
        <v/>
      </c>
      <c r="AI8" s="62" t="str">
        <f t="shared" si="20"/>
        <v/>
      </c>
      <c r="AJ8" s="62" t="str">
        <f t="shared" si="21"/>
        <v/>
      </c>
      <c r="AK8" s="145" t="str">
        <f t="shared" si="22"/>
        <v/>
      </c>
    </row>
    <row r="9" spans="1:37" ht="15" customHeight="1" x14ac:dyDescent="0.2">
      <c r="A9" s="47" t="s">
        <v>221</v>
      </c>
      <c r="B9" s="48" t="s">
        <v>279</v>
      </c>
      <c r="C9" s="152">
        <v>2878</v>
      </c>
      <c r="D9" s="134"/>
      <c r="E9" s="42">
        <f t="shared" si="0"/>
        <v>5.8335867031519203E-2</v>
      </c>
      <c r="F9" s="43">
        <f t="shared" si="18"/>
        <v>0</v>
      </c>
      <c r="G9" s="43">
        <f t="shared" si="1"/>
        <v>2878</v>
      </c>
      <c r="H9" s="43" t="str">
        <f>IF(C9&lt;&gt;"", IF(RANK(G9, G$5:G$62)+COUNTIF(G$9:G9, G9) -1&lt;=(H$65-F$63), RANK(G9, G$5:G$62)+COUNTIF(G$9:G9, G9) -1, ""), "")</f>
        <v/>
      </c>
      <c r="I9" s="44" t="str">
        <f t="shared" si="2"/>
        <v/>
      </c>
      <c r="J9" s="143">
        <v>1945</v>
      </c>
      <c r="K9" s="134"/>
      <c r="L9" s="42">
        <f t="shared" si="3"/>
        <v>4.0809903483004617E-2</v>
      </c>
      <c r="M9" s="43">
        <f t="shared" si="19"/>
        <v>0</v>
      </c>
      <c r="N9" s="43">
        <f t="shared" si="4"/>
        <v>1945</v>
      </c>
      <c r="O9" s="43" t="str">
        <f>IF(J9&lt;&gt;"", IF(RANK(N9, N$5:N$62)+COUNTIF(N$9:N9, N9) -1&lt;=(O$65-M$63), RANK(N9, N$5:N$62)+COUNTIF(N$9:N9, N9) -1, ""), "")</f>
        <v/>
      </c>
      <c r="P9" s="44" t="str">
        <f t="shared" si="5"/>
        <v/>
      </c>
      <c r="Q9" s="148" t="str">
        <f t="shared" si="6"/>
        <v/>
      </c>
      <c r="R9" s="50">
        <f t="shared" si="7"/>
        <v>4823</v>
      </c>
      <c r="S9" s="51"/>
      <c r="T9" s="84" t="str">
        <f t="shared" si="8"/>
        <v/>
      </c>
      <c r="U9" s="86" t="str">
        <f t="shared" si="9"/>
        <v/>
      </c>
      <c r="V9" s="86"/>
      <c r="W9" s="83" t="str">
        <f t="shared" si="10"/>
        <v/>
      </c>
      <c r="X9" s="86" t="str">
        <f t="shared" si="11"/>
        <v/>
      </c>
      <c r="Y9" s="86" t="str">
        <f t="shared" si="12"/>
        <v/>
      </c>
      <c r="Z9" s="84" t="str">
        <f>IF(T9&lt;&gt;"", IF(RANK(Y9, Y$5:Y$62)+COUNTIF(Y$9:Y9, Y9) -1&lt;=(B$68-U$63-X$63), RANK(Y9, Y$5:Y$62)+COUNTIF(Y$9:Y9, Y9) -1, ""), "")</f>
        <v/>
      </c>
      <c r="AA9" s="93" t="str">
        <f t="shared" si="13"/>
        <v/>
      </c>
      <c r="AB9" s="103" t="str">
        <f t="shared" si="14"/>
        <v/>
      </c>
      <c r="AD9" s="144">
        <f>IF(R9&lt;&gt; "", R9/R63, "")</f>
        <v>5.8440629990718328E-3</v>
      </c>
      <c r="AE9" s="62" t="str">
        <f t="shared" si="15"/>
        <v/>
      </c>
      <c r="AF9" s="70">
        <f t="shared" si="16"/>
        <v>-5.8440629990718302E-3</v>
      </c>
      <c r="AH9" s="97" t="str">
        <f t="shared" si="17"/>
        <v/>
      </c>
      <c r="AI9" s="62" t="str">
        <f t="shared" si="20"/>
        <v/>
      </c>
      <c r="AJ9" s="62" t="str">
        <f t="shared" si="21"/>
        <v/>
      </c>
      <c r="AK9" s="145" t="str">
        <f t="shared" si="22"/>
        <v/>
      </c>
    </row>
    <row r="10" spans="1:37" ht="15" customHeight="1" x14ac:dyDescent="0.2">
      <c r="A10" s="47" t="s">
        <v>222</v>
      </c>
      <c r="B10" s="48" t="s">
        <v>280</v>
      </c>
      <c r="C10" s="153"/>
      <c r="D10" s="134"/>
      <c r="E10" s="42" t="str">
        <f t="shared" si="0"/>
        <v/>
      </c>
      <c r="F10" s="43" t="str">
        <f t="shared" si="18"/>
        <v/>
      </c>
      <c r="G10" s="43" t="str">
        <f t="shared" si="1"/>
        <v/>
      </c>
      <c r="H10" s="43" t="str">
        <f>IF(C10&lt;&gt;"", IF(RANK(G10, G$5:G$62)+COUNTIF(G$10:G10, G10) -1&lt;=(H$65-F$63), RANK(G10, G$5:G$62)+COUNTIF(G$10:G10, G10) -1, ""), "")</f>
        <v/>
      </c>
      <c r="I10" s="44" t="str">
        <f t="shared" si="2"/>
        <v/>
      </c>
      <c r="J10" s="142"/>
      <c r="K10" s="134"/>
      <c r="L10" s="42" t="str">
        <f t="shared" si="3"/>
        <v/>
      </c>
      <c r="M10" s="43" t="str">
        <f t="shared" si="19"/>
        <v/>
      </c>
      <c r="N10" s="43" t="str">
        <f t="shared" si="4"/>
        <v/>
      </c>
      <c r="O10" s="43" t="str">
        <f>IF(J10&lt;&gt;"", IF(RANK(N10, N$5:N$62)+COUNTIF(N$10:N10, N10) -1&lt;=(O$65-M$63), RANK(N10, N$5:N$62)+COUNTIF(N$10:N10, N10) -1, ""), "")</f>
        <v/>
      </c>
      <c r="P10" s="44" t="str">
        <f t="shared" si="5"/>
        <v/>
      </c>
      <c r="Q10" s="148" t="str">
        <f t="shared" si="6"/>
        <v/>
      </c>
      <c r="R10" s="50" t="str">
        <f t="shared" si="7"/>
        <v/>
      </c>
      <c r="S10" s="51"/>
      <c r="T10" s="84" t="str">
        <f t="shared" si="8"/>
        <v/>
      </c>
      <c r="U10" s="86" t="str">
        <f t="shared" si="9"/>
        <v/>
      </c>
      <c r="V10" s="86"/>
      <c r="W10" s="83" t="str">
        <f t="shared" si="10"/>
        <v/>
      </c>
      <c r="X10" s="86" t="str">
        <f t="shared" si="11"/>
        <v/>
      </c>
      <c r="Y10" s="86" t="str">
        <f t="shared" si="12"/>
        <v/>
      </c>
      <c r="Z10" s="84" t="str">
        <f>IF(T10&lt;&gt;"", IF(RANK(Y10, Y$5:Y$62)+COUNTIF(Y$10:Y10, Y10) -1&lt;=(B$68-U$63-X$63), RANK(Y10, Y$5:Y$62)+COUNTIF(Y$10:Y10, Y10) -1, ""), "")</f>
        <v/>
      </c>
      <c r="AA10" s="93" t="str">
        <f t="shared" si="13"/>
        <v/>
      </c>
      <c r="AB10" s="103" t="str">
        <f t="shared" si="14"/>
        <v/>
      </c>
      <c r="AD10" s="144" t="str">
        <f>IF(R10&lt;&gt; "", R10/R63, "")</f>
        <v/>
      </c>
      <c r="AE10" s="62" t="str">
        <f t="shared" si="15"/>
        <v/>
      </c>
      <c r="AF10" s="70" t="str">
        <f t="shared" si="16"/>
        <v/>
      </c>
      <c r="AH10" s="97" t="str">
        <f t="shared" si="17"/>
        <v/>
      </c>
      <c r="AI10" s="62" t="str">
        <f t="shared" si="20"/>
        <v/>
      </c>
      <c r="AJ10" s="62" t="str">
        <f t="shared" si="21"/>
        <v/>
      </c>
      <c r="AK10" s="145" t="str">
        <f t="shared" si="22"/>
        <v/>
      </c>
    </row>
    <row r="11" spans="1:37" ht="15" customHeight="1" x14ac:dyDescent="0.2">
      <c r="A11" s="47" t="s">
        <v>223</v>
      </c>
      <c r="B11" s="48" t="s">
        <v>281</v>
      </c>
      <c r="C11" s="152">
        <v>111</v>
      </c>
      <c r="D11" s="134"/>
      <c r="E11" s="42">
        <f t="shared" si="0"/>
        <v>2.2499239890544239E-3</v>
      </c>
      <c r="F11" s="43">
        <f t="shared" si="18"/>
        <v>0</v>
      </c>
      <c r="G11" s="43">
        <f t="shared" si="1"/>
        <v>111</v>
      </c>
      <c r="H11" s="43" t="str">
        <f>IF(C11&lt;&gt;"", IF(RANK(G11, G$5:G$62)+COUNTIF(G$11:G11, G11) -1&lt;=(H$65-F$63), RANK(G11, G$5:G$62)+COUNTIF(G$11:G11, G11) -1, ""), "")</f>
        <v/>
      </c>
      <c r="I11" s="44" t="str">
        <f t="shared" si="2"/>
        <v/>
      </c>
      <c r="J11" s="143">
        <v>74</v>
      </c>
      <c r="K11" s="134"/>
      <c r="L11" s="42">
        <f t="shared" si="3"/>
        <v>1.5526647083508184E-3</v>
      </c>
      <c r="M11" s="43">
        <f t="shared" si="19"/>
        <v>0</v>
      </c>
      <c r="N11" s="43">
        <f t="shared" si="4"/>
        <v>74</v>
      </c>
      <c r="O11" s="43" t="str">
        <f>IF(J11&lt;&gt;"", IF(RANK(N11, N$5:N$62)+COUNTIF(N$11:N11, N11) -1&lt;=(O$65-M$63), RANK(N11, N$5:N$62)+COUNTIF(N$11:N11, N11) -1, ""), "")</f>
        <v/>
      </c>
      <c r="P11" s="44" t="str">
        <f t="shared" si="5"/>
        <v/>
      </c>
      <c r="Q11" s="148" t="str">
        <f t="shared" si="6"/>
        <v/>
      </c>
      <c r="R11" s="50">
        <f t="shared" si="7"/>
        <v>185</v>
      </c>
      <c r="S11" s="51"/>
      <c r="T11" s="84" t="str">
        <f t="shared" si="8"/>
        <v/>
      </c>
      <c r="U11" s="86" t="str">
        <f t="shared" si="9"/>
        <v/>
      </c>
      <c r="V11" s="86"/>
      <c r="W11" s="83" t="str">
        <f t="shared" si="10"/>
        <v/>
      </c>
      <c r="X11" s="86" t="str">
        <f t="shared" si="11"/>
        <v/>
      </c>
      <c r="Y11" s="86" t="str">
        <f t="shared" si="12"/>
        <v/>
      </c>
      <c r="Z11" s="84" t="str">
        <f>IF(T11&lt;&gt;"", IF(RANK(Y11, Y$5:Y$62)+COUNTIF(Y$11:Y11, Y11) -1&lt;=(B$68-U$63-X$63), RANK(Y11, Y$5:Y$62)+COUNTIF(Y$11:Y11, Y11) -1, ""), "")</f>
        <v/>
      </c>
      <c r="AA11" s="93" t="str">
        <f t="shared" si="13"/>
        <v/>
      </c>
      <c r="AB11" s="103" t="str">
        <f t="shared" si="14"/>
        <v/>
      </c>
      <c r="AD11" s="144">
        <f>IF(R11&lt;&gt; "", R11/R63, "")</f>
        <v>2.241658002961412E-4</v>
      </c>
      <c r="AE11" s="62" t="str">
        <f t="shared" si="15"/>
        <v/>
      </c>
      <c r="AF11" s="70">
        <f t="shared" si="16"/>
        <v>-2.2416580029614101E-4</v>
      </c>
      <c r="AH11" s="97" t="str">
        <f t="shared" si="17"/>
        <v/>
      </c>
      <c r="AI11" s="62" t="str">
        <f t="shared" si="20"/>
        <v/>
      </c>
      <c r="AJ11" s="62" t="str">
        <f t="shared" si="21"/>
        <v/>
      </c>
      <c r="AK11" s="145" t="str">
        <f t="shared" si="22"/>
        <v/>
      </c>
    </row>
    <row r="12" spans="1:37" ht="15" customHeight="1" x14ac:dyDescent="0.2">
      <c r="A12" s="47" t="s">
        <v>224</v>
      </c>
      <c r="B12" s="48" t="s">
        <v>282</v>
      </c>
      <c r="C12" s="152">
        <v>2005</v>
      </c>
      <c r="D12" s="134"/>
      <c r="E12" s="42">
        <f t="shared" si="0"/>
        <v>4.0640518901388464E-2</v>
      </c>
      <c r="F12" s="43">
        <f t="shared" si="18"/>
        <v>0</v>
      </c>
      <c r="G12" s="43">
        <f t="shared" si="1"/>
        <v>2005</v>
      </c>
      <c r="H12" s="43" t="str">
        <f>IF(C12&lt;&gt;"", IF(RANK(G12, G$5:G$62)+COUNTIF(G$12:G12, G12) -1&lt;=(H$65-F$63), RANK(G12, G$5:G$62)+COUNTIF(G$12:G12, G12) -1, ""), "")</f>
        <v/>
      </c>
      <c r="I12" s="44" t="str">
        <f t="shared" si="2"/>
        <v/>
      </c>
      <c r="J12" s="143">
        <v>1438</v>
      </c>
      <c r="K12" s="134"/>
      <c r="L12" s="42">
        <f t="shared" si="3"/>
        <v>3.0172052035249686E-2</v>
      </c>
      <c r="M12" s="43">
        <f t="shared" si="19"/>
        <v>0</v>
      </c>
      <c r="N12" s="43">
        <f t="shared" si="4"/>
        <v>1438</v>
      </c>
      <c r="O12" s="43" t="str">
        <f>IF(J12&lt;&gt;"", IF(RANK(N12, N$5:N$62)+COUNTIF(N$12:N12, N12) -1&lt;=(O$65-M$63), RANK(N12, N$5:N$62)+COUNTIF(N$12:N12, N12) -1, ""), "")</f>
        <v/>
      </c>
      <c r="P12" s="44" t="str">
        <f t="shared" si="5"/>
        <v/>
      </c>
      <c r="Q12" s="148" t="str">
        <f t="shared" si="6"/>
        <v/>
      </c>
      <c r="R12" s="50">
        <f t="shared" si="7"/>
        <v>3443</v>
      </c>
      <c r="S12" s="51"/>
      <c r="T12" s="84" t="str">
        <f t="shared" si="8"/>
        <v/>
      </c>
      <c r="U12" s="86" t="str">
        <f t="shared" si="9"/>
        <v/>
      </c>
      <c r="V12" s="86"/>
      <c r="W12" s="83" t="str">
        <f t="shared" si="10"/>
        <v/>
      </c>
      <c r="X12" s="86" t="str">
        <f t="shared" si="11"/>
        <v/>
      </c>
      <c r="Y12" s="86" t="str">
        <f t="shared" si="12"/>
        <v/>
      </c>
      <c r="Z12" s="84" t="str">
        <f>IF(T12&lt;&gt;"", IF(RANK(Y12, Y$5:Y$62)+COUNTIF(Y$12:Y12, Y12) -1&lt;=(B$68-U$63-X$63), RANK(Y12, Y$5:Y$62)+COUNTIF(Y$12:Y12, Y12) -1, ""), "")</f>
        <v/>
      </c>
      <c r="AA12" s="93" t="str">
        <f t="shared" si="13"/>
        <v/>
      </c>
      <c r="AB12" s="103" t="str">
        <f t="shared" si="14"/>
        <v/>
      </c>
      <c r="AD12" s="144">
        <f>IF(R12&lt;&gt; "", R12/R63, "")</f>
        <v>4.1719072995654817E-3</v>
      </c>
      <c r="AE12" s="62" t="str">
        <f t="shared" si="15"/>
        <v/>
      </c>
      <c r="AF12" s="70">
        <f t="shared" si="16"/>
        <v>-4.1719072995654799E-3</v>
      </c>
      <c r="AH12" s="97" t="str">
        <f t="shared" si="17"/>
        <v/>
      </c>
      <c r="AI12" s="62" t="str">
        <f t="shared" si="20"/>
        <v/>
      </c>
      <c r="AJ12" s="62" t="str">
        <f t="shared" si="21"/>
        <v/>
      </c>
      <c r="AK12" s="145" t="str">
        <f t="shared" si="22"/>
        <v/>
      </c>
    </row>
    <row r="13" spans="1:37" ht="15" customHeight="1" x14ac:dyDescent="0.2">
      <c r="A13" s="47" t="s">
        <v>225</v>
      </c>
      <c r="B13" s="48" t="s">
        <v>283</v>
      </c>
      <c r="C13" s="153"/>
      <c r="D13" s="134"/>
      <c r="E13" s="42" t="str">
        <f t="shared" si="0"/>
        <v/>
      </c>
      <c r="F13" s="43" t="str">
        <f t="shared" si="18"/>
        <v/>
      </c>
      <c r="G13" s="43" t="str">
        <f t="shared" si="1"/>
        <v/>
      </c>
      <c r="H13" s="43" t="str">
        <f>IF(C13&lt;&gt;"", IF(RANK(G13, G$5:G$62)+COUNTIF(G$13:G13, G13) -1&lt;=(H$65-F$63), RANK(G13, G$5:G$62)+COUNTIF(G$13:G13, G13) -1, ""), "")</f>
        <v/>
      </c>
      <c r="I13" s="44" t="str">
        <f t="shared" si="2"/>
        <v/>
      </c>
      <c r="J13" s="142"/>
      <c r="K13" s="134"/>
      <c r="L13" s="42" t="str">
        <f t="shared" si="3"/>
        <v/>
      </c>
      <c r="M13" s="43" t="str">
        <f t="shared" si="19"/>
        <v/>
      </c>
      <c r="N13" s="43" t="str">
        <f t="shared" si="4"/>
        <v/>
      </c>
      <c r="O13" s="43" t="str">
        <f>IF(J13&lt;&gt;"", IF(RANK(N13, N$5:N$62)+COUNTIF(N$13:N13, N13) -1&lt;=(O$65-M$63), RANK(N13, N$5:N$62)+COUNTIF(N$13:N13, N13) -1, ""), "")</f>
        <v/>
      </c>
      <c r="P13" s="44" t="str">
        <f t="shared" si="5"/>
        <v/>
      </c>
      <c r="Q13" s="148" t="str">
        <f t="shared" si="6"/>
        <v/>
      </c>
      <c r="R13" s="50" t="str">
        <f t="shared" si="7"/>
        <v/>
      </c>
      <c r="S13" s="51"/>
      <c r="T13" s="84" t="str">
        <f t="shared" si="8"/>
        <v/>
      </c>
      <c r="U13" s="86" t="str">
        <f t="shared" si="9"/>
        <v/>
      </c>
      <c r="V13" s="86"/>
      <c r="W13" s="83" t="str">
        <f t="shared" si="10"/>
        <v/>
      </c>
      <c r="X13" s="86" t="str">
        <f t="shared" si="11"/>
        <v/>
      </c>
      <c r="Y13" s="86" t="str">
        <f t="shared" si="12"/>
        <v/>
      </c>
      <c r="Z13" s="84" t="str">
        <f>IF(T13&lt;&gt;"", IF(RANK(Y13, Y$5:Y$62)+COUNTIF(Y$13:Y13, Y13) -1&lt;=(B$68-U$63-X$63), RANK(Y13, Y$5:Y$62)+COUNTIF(Y$13:Y13, Y13) -1, ""), "")</f>
        <v/>
      </c>
      <c r="AA13" s="93" t="str">
        <f t="shared" si="13"/>
        <v/>
      </c>
      <c r="AB13" s="103" t="str">
        <f t="shared" si="14"/>
        <v/>
      </c>
      <c r="AD13" s="144" t="str">
        <f>IF(R13&lt;&gt; "", R13/R63, "")</f>
        <v/>
      </c>
      <c r="AE13" s="62" t="str">
        <f t="shared" si="15"/>
        <v/>
      </c>
      <c r="AF13" s="70" t="str">
        <f t="shared" si="16"/>
        <v/>
      </c>
      <c r="AH13" s="97" t="str">
        <f t="shared" si="17"/>
        <v/>
      </c>
      <c r="AI13" s="62" t="str">
        <f t="shared" si="20"/>
        <v/>
      </c>
      <c r="AJ13" s="62" t="str">
        <f t="shared" si="21"/>
        <v/>
      </c>
      <c r="AK13" s="145" t="str">
        <f t="shared" si="22"/>
        <v/>
      </c>
    </row>
    <row r="14" spans="1:37" ht="15" customHeight="1" x14ac:dyDescent="0.2">
      <c r="A14" s="47" t="s">
        <v>226</v>
      </c>
      <c r="B14" s="48" t="s">
        <v>284</v>
      </c>
      <c r="C14" s="152">
        <v>441</v>
      </c>
      <c r="D14" s="134"/>
      <c r="E14" s="42">
        <f t="shared" si="0"/>
        <v>8.9388871997567645E-3</v>
      </c>
      <c r="F14" s="43">
        <f t="shared" si="18"/>
        <v>0</v>
      </c>
      <c r="G14" s="43">
        <f t="shared" si="1"/>
        <v>441</v>
      </c>
      <c r="H14" s="43" t="str">
        <f>IF(C14&lt;&gt;"", IF(RANK(G14, G$5:G$62)+COUNTIF(G$14:G14, G14) -1&lt;=(H$65-F$63), RANK(G14, G$5:G$62)+COUNTIF(G$14:G14, G14) -1, ""), "")</f>
        <v/>
      </c>
      <c r="I14" s="44" t="str">
        <f t="shared" si="2"/>
        <v/>
      </c>
      <c r="J14" s="143">
        <v>4176</v>
      </c>
      <c r="K14" s="134"/>
      <c r="L14" s="42">
        <f t="shared" si="3"/>
        <v>8.7620646244229966E-2</v>
      </c>
      <c r="M14" s="43">
        <f t="shared" si="19"/>
        <v>0</v>
      </c>
      <c r="N14" s="43">
        <f t="shared" si="4"/>
        <v>4176</v>
      </c>
      <c r="O14" s="43" t="str">
        <f>IF(J14&lt;&gt;"", IF(RANK(N14, N$5:N$62)+COUNTIF(N$14:N14, N14) -1&lt;=(O$65-M$63), RANK(N14, N$5:N$62)+COUNTIF(N$14:N14, N14) -1, ""), "")</f>
        <v/>
      </c>
      <c r="P14" s="44" t="str">
        <f t="shared" si="5"/>
        <v/>
      </c>
      <c r="Q14" s="148" t="str">
        <f t="shared" si="6"/>
        <v/>
      </c>
      <c r="R14" s="50">
        <f t="shared" si="7"/>
        <v>4617</v>
      </c>
      <c r="S14" s="51"/>
      <c r="T14" s="84" t="str">
        <f t="shared" si="8"/>
        <v/>
      </c>
      <c r="U14" s="86" t="str">
        <f t="shared" si="9"/>
        <v/>
      </c>
      <c r="V14" s="86"/>
      <c r="W14" s="83" t="str">
        <f t="shared" si="10"/>
        <v/>
      </c>
      <c r="X14" s="86" t="str">
        <f t="shared" si="11"/>
        <v/>
      </c>
      <c r="Y14" s="86" t="str">
        <f t="shared" si="12"/>
        <v/>
      </c>
      <c r="Z14" s="84" t="str">
        <f>IF(T14&lt;&gt;"", IF(RANK(Y14, Y$5:Y$62)+COUNTIF(Y$14:Y14, Y14) -1&lt;=(B$68-U$63-X$63), RANK(Y14, Y$5:Y$62)+COUNTIF(Y$14:Y14, Y14) -1, ""), "")</f>
        <v/>
      </c>
      <c r="AA14" s="93" t="str">
        <f t="shared" si="13"/>
        <v/>
      </c>
      <c r="AB14" s="103" t="str">
        <f t="shared" si="14"/>
        <v/>
      </c>
      <c r="AD14" s="144">
        <f>IF(R14&lt;&gt; "", R14/R63, "")</f>
        <v>5.5944513511745073E-3</v>
      </c>
      <c r="AE14" s="62" t="str">
        <f t="shared" si="15"/>
        <v/>
      </c>
      <c r="AF14" s="70">
        <f t="shared" si="16"/>
        <v>-5.5944513511745099E-3</v>
      </c>
      <c r="AH14" s="97" t="str">
        <f t="shared" si="17"/>
        <v/>
      </c>
      <c r="AI14" s="62" t="str">
        <f t="shared" si="20"/>
        <v/>
      </c>
      <c r="AJ14" s="62" t="str">
        <f t="shared" si="21"/>
        <v/>
      </c>
      <c r="AK14" s="145" t="str">
        <f t="shared" si="22"/>
        <v/>
      </c>
    </row>
    <row r="15" spans="1:37" ht="15" customHeight="1" x14ac:dyDescent="0.2">
      <c r="A15" s="47" t="s">
        <v>227</v>
      </c>
      <c r="B15" s="48" t="s">
        <v>285</v>
      </c>
      <c r="C15" s="153"/>
      <c r="D15" s="134"/>
      <c r="E15" s="42" t="str">
        <f t="shared" si="0"/>
        <v/>
      </c>
      <c r="F15" s="43" t="str">
        <f t="shared" si="18"/>
        <v/>
      </c>
      <c r="G15" s="43" t="str">
        <f t="shared" si="1"/>
        <v/>
      </c>
      <c r="H15" s="43" t="str">
        <f>IF(C15&lt;&gt;"", IF(RANK(G15, G$5:G$62)+COUNTIF(G$15:G15, G15) -1&lt;=(H$65-F$63), RANK(G15, G$5:G$62)+COUNTIF(G$15:G15, G15) -1, ""), "")</f>
        <v/>
      </c>
      <c r="I15" s="44" t="str">
        <f t="shared" si="2"/>
        <v/>
      </c>
      <c r="J15" s="142"/>
      <c r="K15" s="134"/>
      <c r="L15" s="42" t="str">
        <f t="shared" si="3"/>
        <v/>
      </c>
      <c r="M15" s="43" t="str">
        <f t="shared" si="19"/>
        <v/>
      </c>
      <c r="N15" s="43" t="str">
        <f t="shared" si="4"/>
        <v/>
      </c>
      <c r="O15" s="43" t="str">
        <f>IF(J15&lt;&gt;"", IF(RANK(N15, N$5:N$62)+COUNTIF(N$15:N15, N15) -1&lt;=(O$65-M$63), RANK(N15, N$5:N$62)+COUNTIF(N$15:N15, N15) -1, ""), "")</f>
        <v/>
      </c>
      <c r="P15" s="44" t="str">
        <f t="shared" si="5"/>
        <v/>
      </c>
      <c r="Q15" s="148" t="str">
        <f t="shared" si="6"/>
        <v/>
      </c>
      <c r="R15" s="50" t="str">
        <f t="shared" si="7"/>
        <v/>
      </c>
      <c r="S15" s="51"/>
      <c r="T15" s="84" t="str">
        <f t="shared" si="8"/>
        <v/>
      </c>
      <c r="U15" s="86" t="str">
        <f t="shared" si="9"/>
        <v/>
      </c>
      <c r="V15" s="86"/>
      <c r="W15" s="83" t="str">
        <f t="shared" si="10"/>
        <v/>
      </c>
      <c r="X15" s="86" t="str">
        <f t="shared" si="11"/>
        <v/>
      </c>
      <c r="Y15" s="86" t="str">
        <f t="shared" si="12"/>
        <v/>
      </c>
      <c r="Z15" s="84" t="str">
        <f>IF(T15&lt;&gt;"", IF(RANK(Y15, Y$5:Y$62)+COUNTIF(Y$15:Y15, Y15) -1&lt;=(B$68-U$63-X$63), RANK(Y15, Y$5:Y$62)+COUNTIF(Y$15:Y15, Y15) -1, ""), "")</f>
        <v/>
      </c>
      <c r="AA15" s="93" t="str">
        <f t="shared" si="13"/>
        <v/>
      </c>
      <c r="AB15" s="103" t="str">
        <f t="shared" si="14"/>
        <v/>
      </c>
      <c r="AD15" s="144" t="str">
        <f>IF(R15&lt;&gt; "", R15/R63, "")</f>
        <v/>
      </c>
      <c r="AE15" s="62" t="str">
        <f t="shared" si="15"/>
        <v/>
      </c>
      <c r="AF15" s="70" t="str">
        <f t="shared" si="16"/>
        <v/>
      </c>
      <c r="AH15" s="97" t="str">
        <f t="shared" si="17"/>
        <v/>
      </c>
      <c r="AI15" s="62" t="str">
        <f t="shared" si="20"/>
        <v/>
      </c>
      <c r="AJ15" s="62" t="str">
        <f t="shared" si="21"/>
        <v/>
      </c>
      <c r="AK15" s="145" t="str">
        <f t="shared" si="22"/>
        <v/>
      </c>
    </row>
    <row r="16" spans="1:37" ht="15" customHeight="1" x14ac:dyDescent="0.2">
      <c r="A16" s="47" t="s">
        <v>228</v>
      </c>
      <c r="B16" s="48" t="s">
        <v>286</v>
      </c>
      <c r="C16" s="153"/>
      <c r="D16" s="134"/>
      <c r="E16" s="42" t="str">
        <f t="shared" si="0"/>
        <v/>
      </c>
      <c r="F16" s="43" t="str">
        <f t="shared" si="18"/>
        <v/>
      </c>
      <c r="G16" s="43" t="str">
        <f t="shared" si="1"/>
        <v/>
      </c>
      <c r="H16" s="43" t="str">
        <f>IF(C16&lt;&gt;"", IF(RANK(G16, G$5:G$62)+COUNTIF(G$16:G16, G16) -1&lt;=(H$65-F$63), RANK(G16, G$5:G$62)+COUNTIF(G$16:G16, G16) -1, ""), "")</f>
        <v/>
      </c>
      <c r="I16" s="44" t="str">
        <f t="shared" si="2"/>
        <v/>
      </c>
      <c r="J16" s="142"/>
      <c r="K16" s="134"/>
      <c r="L16" s="42" t="str">
        <f t="shared" si="3"/>
        <v/>
      </c>
      <c r="M16" s="43" t="str">
        <f t="shared" si="19"/>
        <v/>
      </c>
      <c r="N16" s="43" t="str">
        <f t="shared" si="4"/>
        <v/>
      </c>
      <c r="O16" s="43" t="str">
        <f>IF(J16&lt;&gt;"", IF(RANK(N16, N$5:N$62)+COUNTIF(N$16:N16, N16) -1&lt;=(O$65-M$63), RANK(N16, N$5:N$62)+COUNTIF(N$16:N16, N16) -1, ""), "")</f>
        <v/>
      </c>
      <c r="P16" s="44" t="str">
        <f t="shared" si="5"/>
        <v/>
      </c>
      <c r="Q16" s="148" t="str">
        <f t="shared" si="6"/>
        <v/>
      </c>
      <c r="R16" s="50" t="str">
        <f t="shared" si="7"/>
        <v/>
      </c>
      <c r="S16" s="51"/>
      <c r="T16" s="84" t="str">
        <f t="shared" si="8"/>
        <v/>
      </c>
      <c r="U16" s="86" t="str">
        <f t="shared" si="9"/>
        <v/>
      </c>
      <c r="V16" s="86"/>
      <c r="W16" s="83" t="str">
        <f t="shared" si="10"/>
        <v/>
      </c>
      <c r="X16" s="86" t="str">
        <f t="shared" si="11"/>
        <v/>
      </c>
      <c r="Y16" s="86" t="str">
        <f t="shared" si="12"/>
        <v/>
      </c>
      <c r="Z16" s="84" t="str">
        <f>IF(T16&lt;&gt;"", IF(RANK(Y16, Y$5:Y$62)+COUNTIF(Y$16:Y16, Y16) -1&lt;=(B$68-U$63-X$63), RANK(Y16, Y$5:Y$62)+COUNTIF(Y$16:Y16, Y16) -1, ""), "")</f>
        <v/>
      </c>
      <c r="AA16" s="93" t="str">
        <f t="shared" si="13"/>
        <v/>
      </c>
      <c r="AB16" s="103" t="str">
        <f t="shared" si="14"/>
        <v/>
      </c>
      <c r="AD16" s="144" t="str">
        <f>IF(R16&lt;&gt; "", R16/R63, "")</f>
        <v/>
      </c>
      <c r="AE16" s="62" t="str">
        <f t="shared" si="15"/>
        <v/>
      </c>
      <c r="AF16" s="70" t="str">
        <f t="shared" si="16"/>
        <v/>
      </c>
      <c r="AH16" s="97" t="str">
        <f t="shared" si="17"/>
        <v/>
      </c>
      <c r="AI16" s="62" t="str">
        <f t="shared" si="20"/>
        <v/>
      </c>
      <c r="AJ16" s="62" t="str">
        <f t="shared" si="21"/>
        <v/>
      </c>
      <c r="AK16" s="145" t="str">
        <f t="shared" si="22"/>
        <v/>
      </c>
    </row>
    <row r="17" spans="1:37" ht="15" customHeight="1" x14ac:dyDescent="0.2">
      <c r="A17" s="47" t="s">
        <v>229</v>
      </c>
      <c r="B17" s="48" t="s">
        <v>287</v>
      </c>
      <c r="C17" s="152">
        <v>91</v>
      </c>
      <c r="D17" s="134"/>
      <c r="E17" s="42">
        <f t="shared" si="0"/>
        <v>1.8445322793148879E-3</v>
      </c>
      <c r="F17" s="43">
        <f t="shared" si="18"/>
        <v>0</v>
      </c>
      <c r="G17" s="43">
        <f t="shared" si="1"/>
        <v>91</v>
      </c>
      <c r="H17" s="43" t="str">
        <f>IF(C17&lt;&gt;"", IF(RANK(G17, G$5:G$62)+COUNTIF(G$17:G17, G17) -1&lt;=(H$65-F$63), RANK(G17, G$5:G$62)+COUNTIF(G$17:G17, G17) -1, ""), "")</f>
        <v/>
      </c>
      <c r="I17" s="44" t="str">
        <f t="shared" si="2"/>
        <v/>
      </c>
      <c r="J17" s="143">
        <v>89</v>
      </c>
      <c r="K17" s="134"/>
      <c r="L17" s="42">
        <f t="shared" si="3"/>
        <v>1.8673940411246329E-3</v>
      </c>
      <c r="M17" s="43">
        <f t="shared" si="19"/>
        <v>0</v>
      </c>
      <c r="N17" s="43">
        <f t="shared" si="4"/>
        <v>89</v>
      </c>
      <c r="O17" s="43" t="str">
        <f>IF(J17&lt;&gt;"", IF(RANK(N17, N$5:N$62)+COUNTIF(N$17:N17, N17) -1&lt;=(O$65-M$63), RANK(N17, N$5:N$62)+COUNTIF(N$17:N17, N17) -1, ""), "")</f>
        <v/>
      </c>
      <c r="P17" s="44" t="str">
        <f t="shared" si="5"/>
        <v/>
      </c>
      <c r="Q17" s="148" t="str">
        <f t="shared" si="6"/>
        <v/>
      </c>
      <c r="R17" s="50">
        <f t="shared" si="7"/>
        <v>180</v>
      </c>
      <c r="S17" s="51"/>
      <c r="T17" s="84" t="str">
        <f t="shared" si="8"/>
        <v/>
      </c>
      <c r="U17" s="86" t="str">
        <f t="shared" si="9"/>
        <v/>
      </c>
      <c r="V17" s="86"/>
      <c r="W17" s="83" t="str">
        <f t="shared" si="10"/>
        <v/>
      </c>
      <c r="X17" s="86" t="str">
        <f t="shared" si="11"/>
        <v/>
      </c>
      <c r="Y17" s="86" t="str">
        <f t="shared" si="12"/>
        <v/>
      </c>
      <c r="Z17" s="84" t="str">
        <f>IF(T17&lt;&gt;"", IF(RANK(Y17, Y$5:Y$62)+COUNTIF(Y$17:Y17, Y17) -1&lt;=(B$68-U$63-X$63), RANK(Y17, Y$5:Y$62)+COUNTIF(Y$17:Y17, Y17) -1, ""), "")</f>
        <v/>
      </c>
      <c r="AA17" s="93" t="str">
        <f t="shared" si="13"/>
        <v/>
      </c>
      <c r="AB17" s="103" t="str">
        <f t="shared" si="14"/>
        <v/>
      </c>
      <c r="AD17" s="144">
        <f>IF(R17&lt;&gt; "", R17/R63, "")</f>
        <v>2.1810726515300225E-4</v>
      </c>
      <c r="AE17" s="62" t="str">
        <f t="shared" si="15"/>
        <v/>
      </c>
      <c r="AF17" s="70">
        <f t="shared" si="16"/>
        <v>-2.18107265153002E-4</v>
      </c>
      <c r="AH17" s="97" t="str">
        <f t="shared" si="17"/>
        <v/>
      </c>
      <c r="AI17" s="62" t="str">
        <f t="shared" si="20"/>
        <v/>
      </c>
      <c r="AJ17" s="62" t="str">
        <f t="shared" si="21"/>
        <v/>
      </c>
      <c r="AK17" s="145" t="str">
        <f t="shared" si="22"/>
        <v/>
      </c>
    </row>
    <row r="18" spans="1:37" ht="15" customHeight="1" x14ac:dyDescent="0.2">
      <c r="A18" s="160" t="s">
        <v>230</v>
      </c>
      <c r="B18" s="161" t="s">
        <v>288</v>
      </c>
      <c r="C18" s="180">
        <v>242203</v>
      </c>
      <c r="D18" s="163"/>
      <c r="E18" s="164">
        <f t="shared" si="0"/>
        <v>4.90935441370224</v>
      </c>
      <c r="F18" s="165">
        <f t="shared" si="18"/>
        <v>4</v>
      </c>
      <c r="G18" s="165">
        <f t="shared" si="1"/>
        <v>44863</v>
      </c>
      <c r="H18" s="165">
        <f>IF(C18&lt;&gt;"", IF(RANK(G18, G$5:G$62)+COUNTIF(G$18:G18, G18) -1&lt;=(H$65-F$63), RANK(G18, G$5:G$62)+COUNTIF(G$18:G18, G18) -1, ""), "")</f>
        <v>2</v>
      </c>
      <c r="I18" s="181">
        <f t="shared" si="2"/>
        <v>5</v>
      </c>
      <c r="J18" s="167">
        <v>191594</v>
      </c>
      <c r="K18" s="163"/>
      <c r="L18" s="164">
        <f t="shared" si="3"/>
        <v>4.0200167855644144</v>
      </c>
      <c r="M18" s="165">
        <f t="shared" si="19"/>
        <v>4</v>
      </c>
      <c r="N18" s="165">
        <f t="shared" si="4"/>
        <v>954</v>
      </c>
      <c r="O18" s="165" t="str">
        <f>IF(J18&lt;&gt;"", IF(RANK(N18, N$5:N$62)+COUNTIF(N$18:N18, N18) -1&lt;=(O$65-M$63), RANK(N18, N$5:N$62)+COUNTIF(N$18:N18, N18) -1, ""), "")</f>
        <v/>
      </c>
      <c r="P18" s="181">
        <f t="shared" si="5"/>
        <v>4</v>
      </c>
      <c r="Q18" s="182">
        <f t="shared" si="6"/>
        <v>9</v>
      </c>
      <c r="R18" s="169">
        <f t="shared" si="7"/>
        <v>433797</v>
      </c>
      <c r="S18" s="170"/>
      <c r="T18" s="171">
        <f t="shared" si="8"/>
        <v>433797</v>
      </c>
      <c r="U18" s="172" t="str">
        <f t="shared" si="9"/>
        <v/>
      </c>
      <c r="V18" s="172"/>
      <c r="W18" s="173">
        <f t="shared" si="10"/>
        <v>18.508277156753991</v>
      </c>
      <c r="X18" s="172">
        <f t="shared" si="11"/>
        <v>18</v>
      </c>
      <c r="Y18" s="172">
        <f t="shared" si="12"/>
        <v>11913</v>
      </c>
      <c r="Z18" s="171" t="str">
        <f>IF(T18&lt;&gt;"", IF(RANK(Y18, Y$5:Y$62)+COUNTIF(Y$18:Y18, Y18) -1&lt;=(B$68-U$63-X$63), RANK(Y18, Y$5:Y$62)+COUNTIF(Y$18:Y18, Y18) -1, ""), "")</f>
        <v/>
      </c>
      <c r="AA18" s="171">
        <f t="shared" si="13"/>
        <v>18</v>
      </c>
      <c r="AB18" s="174">
        <f t="shared" si="14"/>
        <v>9</v>
      </c>
      <c r="AD18" s="175">
        <f>IF(R18&lt;&gt; "", R18/R63, "")</f>
        <v>0.52563487389764951</v>
      </c>
      <c r="AE18" s="176">
        <f t="shared" si="15"/>
        <v>0.6</v>
      </c>
      <c r="AF18" s="177">
        <f t="shared" si="16"/>
        <v>7.4365126102350021E-2</v>
      </c>
      <c r="AH18" s="178">
        <f t="shared" si="17"/>
        <v>433797</v>
      </c>
      <c r="AI18" s="176">
        <f t="shared" si="20"/>
        <v>0.59705681162851199</v>
      </c>
      <c r="AJ18" s="176">
        <f t="shared" si="21"/>
        <v>0.6</v>
      </c>
      <c r="AK18" s="179">
        <f t="shared" si="22"/>
        <v>2.9431883714879925E-3</v>
      </c>
    </row>
    <row r="19" spans="1:37" ht="15" customHeight="1" x14ac:dyDescent="0.2">
      <c r="A19" s="47" t="s">
        <v>231</v>
      </c>
      <c r="B19" s="48" t="s">
        <v>289</v>
      </c>
      <c r="C19" s="152">
        <v>287</v>
      </c>
      <c r="D19" s="134"/>
      <c r="E19" s="42">
        <f t="shared" si="0"/>
        <v>5.8173710347623388E-3</v>
      </c>
      <c r="F19" s="43">
        <f t="shared" si="18"/>
        <v>0</v>
      </c>
      <c r="G19" s="43">
        <f t="shared" si="1"/>
        <v>287</v>
      </c>
      <c r="H19" s="43" t="str">
        <f>IF(C19&lt;&gt;"", IF(RANK(G19, G$5:G$62)+COUNTIF(G$19:G19, G19) -1&lt;=(H$65-F$63), RANK(G19, G$5:G$62)+COUNTIF(G$19:G19, G19) -1, ""), "")</f>
        <v/>
      </c>
      <c r="I19" s="44" t="str">
        <f t="shared" si="2"/>
        <v/>
      </c>
      <c r="J19" s="143">
        <v>417</v>
      </c>
      <c r="K19" s="134"/>
      <c r="L19" s="42">
        <f t="shared" si="3"/>
        <v>8.7494754511120432E-3</v>
      </c>
      <c r="M19" s="43">
        <f t="shared" si="19"/>
        <v>0</v>
      </c>
      <c r="N19" s="43">
        <f t="shared" si="4"/>
        <v>417</v>
      </c>
      <c r="O19" s="43" t="str">
        <f>IF(J19&lt;&gt;"", IF(RANK(N19, N$5:N$62)+COUNTIF(N$19:N19, N19) -1&lt;=(O$65-M$63), RANK(N19, N$5:N$62)+COUNTIF(N$19:N19, N19) -1, ""), "")</f>
        <v/>
      </c>
      <c r="P19" s="44" t="str">
        <f t="shared" si="5"/>
        <v/>
      </c>
      <c r="Q19" s="148" t="str">
        <f t="shared" si="6"/>
        <v/>
      </c>
      <c r="R19" s="50">
        <f t="shared" si="7"/>
        <v>704</v>
      </c>
      <c r="S19" s="51"/>
      <c r="T19" s="84" t="str">
        <f t="shared" si="8"/>
        <v/>
      </c>
      <c r="U19" s="86" t="str">
        <f t="shared" si="9"/>
        <v/>
      </c>
      <c r="V19" s="86"/>
      <c r="W19" s="83" t="str">
        <f t="shared" si="10"/>
        <v/>
      </c>
      <c r="X19" s="86" t="str">
        <f t="shared" si="11"/>
        <v/>
      </c>
      <c r="Y19" s="86" t="str">
        <f t="shared" si="12"/>
        <v/>
      </c>
      <c r="Z19" s="84" t="str">
        <f>IF(T19&lt;&gt;"", IF(RANK(Y19, Y$5:Y$62)+COUNTIF(Y$19:Y19, Y19) -1&lt;=(B$68-U$63-X$63), RANK(Y19, Y$5:Y$62)+COUNTIF(Y$19:Y19, Y19) -1, ""), "")</f>
        <v/>
      </c>
      <c r="AA19" s="93" t="str">
        <f t="shared" si="13"/>
        <v/>
      </c>
      <c r="AB19" s="103" t="str">
        <f t="shared" si="14"/>
        <v/>
      </c>
      <c r="AD19" s="144">
        <f>IF(R19&lt;&gt; "", R19/R63, "")</f>
        <v>8.5304174815396437E-4</v>
      </c>
      <c r="AE19" s="62" t="str">
        <f t="shared" si="15"/>
        <v/>
      </c>
      <c r="AF19" s="70">
        <f t="shared" si="16"/>
        <v>-8.5304174815396404E-4</v>
      </c>
      <c r="AH19" s="97" t="str">
        <f t="shared" si="17"/>
        <v/>
      </c>
      <c r="AI19" s="62" t="str">
        <f t="shared" si="20"/>
        <v/>
      </c>
      <c r="AJ19" s="62" t="str">
        <f t="shared" si="21"/>
        <v/>
      </c>
      <c r="AK19" s="145" t="str">
        <f t="shared" si="22"/>
        <v/>
      </c>
    </row>
    <row r="20" spans="1:37" ht="15" customHeight="1" x14ac:dyDescent="0.2">
      <c r="A20" s="47" t="s">
        <v>232</v>
      </c>
      <c r="B20" s="48" t="s">
        <v>290</v>
      </c>
      <c r="C20" s="153"/>
      <c r="D20" s="134"/>
      <c r="E20" s="42" t="str">
        <f t="shared" si="0"/>
        <v/>
      </c>
      <c r="F20" s="43" t="str">
        <f t="shared" si="18"/>
        <v/>
      </c>
      <c r="G20" s="43" t="str">
        <f t="shared" si="1"/>
        <v/>
      </c>
      <c r="H20" s="43" t="str">
        <f>IF(C20&lt;&gt;"", IF(RANK(G20, G$5:G$62)+COUNTIF(G$20:G20, G20) -1&lt;=(H$65-F$63), RANK(G20, G$5:G$62)+COUNTIF(G$20:G20, G20) -1, ""), "")</f>
        <v/>
      </c>
      <c r="I20" s="44" t="str">
        <f t="shared" si="2"/>
        <v/>
      </c>
      <c r="J20" s="142"/>
      <c r="K20" s="134"/>
      <c r="L20" s="42" t="str">
        <f t="shared" si="3"/>
        <v/>
      </c>
      <c r="M20" s="43" t="str">
        <f t="shared" si="19"/>
        <v/>
      </c>
      <c r="N20" s="43" t="str">
        <f t="shared" si="4"/>
        <v/>
      </c>
      <c r="O20" s="43" t="str">
        <f>IF(J20&lt;&gt;"", IF(RANK(N20, N$5:N$62)+COUNTIF(N$20:N20, N20) -1&lt;=(O$65-M$63), RANK(N20, N$5:N$62)+COUNTIF(N$20:N20, N20) -1, ""), "")</f>
        <v/>
      </c>
      <c r="P20" s="44" t="str">
        <f t="shared" si="5"/>
        <v/>
      </c>
      <c r="Q20" s="148" t="str">
        <f t="shared" si="6"/>
        <v/>
      </c>
      <c r="R20" s="50" t="str">
        <f t="shared" si="7"/>
        <v/>
      </c>
      <c r="S20" s="51"/>
      <c r="T20" s="84" t="str">
        <f t="shared" si="8"/>
        <v/>
      </c>
      <c r="U20" s="86" t="str">
        <f t="shared" si="9"/>
        <v/>
      </c>
      <c r="V20" s="86"/>
      <c r="W20" s="83" t="str">
        <f t="shared" si="10"/>
        <v/>
      </c>
      <c r="X20" s="86" t="str">
        <f t="shared" si="11"/>
        <v/>
      </c>
      <c r="Y20" s="86" t="str">
        <f t="shared" si="12"/>
        <v/>
      </c>
      <c r="Z20" s="84" t="str">
        <f>IF(T20&lt;&gt;"", IF(RANK(Y20, Y$5:Y$62)+COUNTIF(Y$20:Y20, Y20) -1&lt;=(B$68-U$63-X$63), RANK(Y20, Y$5:Y$62)+COUNTIF(Y$20:Y20, Y20) -1, ""), "")</f>
        <v/>
      </c>
      <c r="AA20" s="93" t="str">
        <f t="shared" si="13"/>
        <v/>
      </c>
      <c r="AB20" s="103" t="str">
        <f t="shared" si="14"/>
        <v/>
      </c>
      <c r="AD20" s="144" t="str">
        <f>IF(R20&lt;&gt; "", R20/R63, "")</f>
        <v/>
      </c>
      <c r="AE20" s="62" t="str">
        <f t="shared" si="15"/>
        <v/>
      </c>
      <c r="AF20" s="70" t="str">
        <f t="shared" si="16"/>
        <v/>
      </c>
      <c r="AH20" s="97" t="str">
        <f t="shared" si="17"/>
        <v/>
      </c>
      <c r="AI20" s="62" t="str">
        <f t="shared" si="20"/>
        <v/>
      </c>
      <c r="AJ20" s="62" t="str">
        <f t="shared" si="21"/>
        <v/>
      </c>
      <c r="AK20" s="145" t="str">
        <f t="shared" si="22"/>
        <v/>
      </c>
    </row>
    <row r="21" spans="1:37" ht="15" customHeight="1" x14ac:dyDescent="0.2">
      <c r="A21" s="47" t="s">
        <v>233</v>
      </c>
      <c r="B21" s="48" t="s">
        <v>291</v>
      </c>
      <c r="C21" s="152">
        <v>2368</v>
      </c>
      <c r="D21" s="134"/>
      <c r="E21" s="42">
        <f t="shared" si="0"/>
        <v>4.7998378433161043E-2</v>
      </c>
      <c r="F21" s="43">
        <f t="shared" si="18"/>
        <v>0</v>
      </c>
      <c r="G21" s="43">
        <f t="shared" si="1"/>
        <v>2368</v>
      </c>
      <c r="H21" s="43" t="str">
        <f>IF(C21&lt;&gt;"", IF(RANK(G21, G$5:G$62)+COUNTIF(G$21:G21, G21) -1&lt;=(H$65-F$63), RANK(G21, G$5:G$62)+COUNTIF(G$21:G21, G21) -1, ""), "")</f>
        <v/>
      </c>
      <c r="I21" s="44" t="str">
        <f t="shared" si="2"/>
        <v/>
      </c>
      <c r="J21" s="143">
        <v>4223</v>
      </c>
      <c r="K21" s="134"/>
      <c r="L21" s="42">
        <f t="shared" si="3"/>
        <v>8.8606798153587921E-2</v>
      </c>
      <c r="M21" s="43">
        <f t="shared" si="19"/>
        <v>0</v>
      </c>
      <c r="N21" s="43">
        <f t="shared" si="4"/>
        <v>4223</v>
      </c>
      <c r="O21" s="43" t="str">
        <f>IF(J21&lt;&gt;"", IF(RANK(N21, N$5:N$62)+COUNTIF(N$21:N21, N21) -1&lt;=(O$65-M$63), RANK(N21, N$5:N$62)+COUNTIF(N$21:N21, N21) -1, ""), "")</f>
        <v/>
      </c>
      <c r="P21" s="44" t="str">
        <f t="shared" si="5"/>
        <v/>
      </c>
      <c r="Q21" s="148" t="str">
        <f t="shared" si="6"/>
        <v/>
      </c>
      <c r="R21" s="50">
        <f t="shared" si="7"/>
        <v>6591</v>
      </c>
      <c r="S21" s="51"/>
      <c r="T21" s="84" t="str">
        <f t="shared" si="8"/>
        <v/>
      </c>
      <c r="U21" s="86" t="str">
        <f t="shared" si="9"/>
        <v/>
      </c>
      <c r="V21" s="86"/>
      <c r="W21" s="83" t="str">
        <f t="shared" si="10"/>
        <v/>
      </c>
      <c r="X21" s="86" t="str">
        <f t="shared" si="11"/>
        <v/>
      </c>
      <c r="Y21" s="86" t="str">
        <f t="shared" si="12"/>
        <v/>
      </c>
      <c r="Z21" s="84" t="str">
        <f>IF(T21&lt;&gt;"", IF(RANK(Y21, Y$5:Y$62)+COUNTIF(Y$21:Y21, Y21) -1&lt;=(B$68-U$63-X$63), RANK(Y21, Y$5:Y$62)+COUNTIF(Y$21:Y21, Y21) -1, ""), "")</f>
        <v/>
      </c>
      <c r="AA21" s="93" t="str">
        <f t="shared" si="13"/>
        <v/>
      </c>
      <c r="AB21" s="103" t="str">
        <f t="shared" si="14"/>
        <v/>
      </c>
      <c r="AD21" s="144">
        <f>IF(R21&lt;&gt; "", R21/R63, "")</f>
        <v>7.9863610256857651E-3</v>
      </c>
      <c r="AE21" s="62" t="str">
        <f t="shared" si="15"/>
        <v/>
      </c>
      <c r="AF21" s="70">
        <f t="shared" si="16"/>
        <v>-7.9863610256857703E-3</v>
      </c>
      <c r="AH21" s="97" t="str">
        <f t="shared" si="17"/>
        <v/>
      </c>
      <c r="AI21" s="62" t="str">
        <f t="shared" si="20"/>
        <v/>
      </c>
      <c r="AJ21" s="62" t="str">
        <f t="shared" si="21"/>
        <v/>
      </c>
      <c r="AK21" s="145" t="str">
        <f t="shared" si="22"/>
        <v/>
      </c>
    </row>
    <row r="22" spans="1:37" ht="15" customHeight="1" x14ac:dyDescent="0.2">
      <c r="A22" s="47" t="s">
        <v>234</v>
      </c>
      <c r="B22" s="48" t="s">
        <v>292</v>
      </c>
      <c r="C22" s="153"/>
      <c r="D22" s="134"/>
      <c r="E22" s="42" t="str">
        <f t="shared" si="0"/>
        <v/>
      </c>
      <c r="F22" s="43" t="str">
        <f t="shared" si="18"/>
        <v/>
      </c>
      <c r="G22" s="43" t="str">
        <f t="shared" si="1"/>
        <v/>
      </c>
      <c r="H22" s="43" t="str">
        <f>IF(C22&lt;&gt;"", IF(RANK(G22, G$5:G$62)+COUNTIF(G$22:G22, G22) -1&lt;=(H$65-F$63), RANK(G22, G$5:G$62)+COUNTIF(G$22:G22, G22) -1, ""), "")</f>
        <v/>
      </c>
      <c r="I22" s="44" t="str">
        <f t="shared" si="2"/>
        <v/>
      </c>
      <c r="J22" s="142"/>
      <c r="K22" s="134"/>
      <c r="L22" s="42" t="str">
        <f t="shared" si="3"/>
        <v/>
      </c>
      <c r="M22" s="43" t="str">
        <f t="shared" si="19"/>
        <v/>
      </c>
      <c r="N22" s="43" t="str">
        <f t="shared" si="4"/>
        <v/>
      </c>
      <c r="O22" s="43" t="str">
        <f>IF(J22&lt;&gt;"", IF(RANK(N22, N$5:N$62)+COUNTIF(N$22:N22, N22) -1&lt;=(O$65-M$63), RANK(N22, N$5:N$62)+COUNTIF(N$22:N22, N22) -1, ""), "")</f>
        <v/>
      </c>
      <c r="P22" s="44" t="str">
        <f t="shared" si="5"/>
        <v/>
      </c>
      <c r="Q22" s="148" t="str">
        <f t="shared" si="6"/>
        <v/>
      </c>
      <c r="R22" s="50" t="str">
        <f t="shared" si="7"/>
        <v/>
      </c>
      <c r="S22" s="51"/>
      <c r="T22" s="84" t="str">
        <f t="shared" si="8"/>
        <v/>
      </c>
      <c r="U22" s="86" t="str">
        <f t="shared" si="9"/>
        <v/>
      </c>
      <c r="V22" s="86"/>
      <c r="W22" s="83" t="str">
        <f t="shared" si="10"/>
        <v/>
      </c>
      <c r="X22" s="86" t="str">
        <f t="shared" si="11"/>
        <v/>
      </c>
      <c r="Y22" s="86" t="str">
        <f t="shared" si="12"/>
        <v/>
      </c>
      <c r="Z22" s="84" t="str">
        <f>IF(T22&lt;&gt;"", IF(RANK(Y22, Y$5:Y$62)+COUNTIF(Y$22:Y22, Y22) -1&lt;=(B$68-U$63-X$63), RANK(Y22, Y$5:Y$62)+COUNTIF(Y$22:Y22, Y22) -1, ""), "")</f>
        <v/>
      </c>
      <c r="AA22" s="93" t="str">
        <f t="shared" si="13"/>
        <v/>
      </c>
      <c r="AB22" s="103" t="str">
        <f t="shared" si="14"/>
        <v/>
      </c>
      <c r="AD22" s="144" t="str">
        <f>IF(R22&lt;&gt; "", R22/R63, "")</f>
        <v/>
      </c>
      <c r="AE22" s="62" t="str">
        <f t="shared" si="15"/>
        <v/>
      </c>
      <c r="AF22" s="70" t="str">
        <f t="shared" si="16"/>
        <v/>
      </c>
      <c r="AH22" s="97" t="str">
        <f t="shared" si="17"/>
        <v/>
      </c>
      <c r="AI22" s="62" t="str">
        <f t="shared" si="20"/>
        <v/>
      </c>
      <c r="AJ22" s="62" t="str">
        <f t="shared" si="21"/>
        <v/>
      </c>
      <c r="AK22" s="145" t="str">
        <f t="shared" si="22"/>
        <v/>
      </c>
    </row>
    <row r="23" spans="1:37" ht="15" customHeight="1" x14ac:dyDescent="0.2">
      <c r="A23" s="47" t="s">
        <v>235</v>
      </c>
      <c r="B23" s="48" t="s">
        <v>293</v>
      </c>
      <c r="C23" s="153"/>
      <c r="D23" s="134"/>
      <c r="E23" s="42" t="str">
        <f t="shared" si="0"/>
        <v/>
      </c>
      <c r="F23" s="43" t="str">
        <f t="shared" si="18"/>
        <v/>
      </c>
      <c r="G23" s="43" t="str">
        <f t="shared" si="1"/>
        <v/>
      </c>
      <c r="H23" s="43" t="str">
        <f>IF(C23&lt;&gt;"", IF(RANK(G23, G$5:G$62)+COUNTIF(G$23:G23, G23) -1&lt;=(H$65-F$63), RANK(G23, G$5:G$62)+COUNTIF(G$23:G23, G23) -1, ""), "")</f>
        <v/>
      </c>
      <c r="I23" s="44" t="str">
        <f t="shared" si="2"/>
        <v/>
      </c>
      <c r="J23" s="142"/>
      <c r="K23" s="134"/>
      <c r="L23" s="42" t="str">
        <f t="shared" si="3"/>
        <v/>
      </c>
      <c r="M23" s="43" t="str">
        <f t="shared" si="19"/>
        <v/>
      </c>
      <c r="N23" s="43" t="str">
        <f t="shared" si="4"/>
        <v/>
      </c>
      <c r="O23" s="43" t="str">
        <f>IF(J23&lt;&gt;"", IF(RANK(N23, N$5:N$62)+COUNTIF(N$23:N23, N23) -1&lt;=(O$65-M$63), RANK(N23, N$5:N$62)+COUNTIF(N$23:N23, N23) -1, ""), "")</f>
        <v/>
      </c>
      <c r="P23" s="44" t="str">
        <f t="shared" si="5"/>
        <v/>
      </c>
      <c r="Q23" s="148" t="str">
        <f t="shared" si="6"/>
        <v/>
      </c>
      <c r="R23" s="50" t="str">
        <f t="shared" si="7"/>
        <v/>
      </c>
      <c r="S23" s="51"/>
      <c r="T23" s="84" t="str">
        <f t="shared" si="8"/>
        <v/>
      </c>
      <c r="U23" s="86" t="str">
        <f t="shared" si="9"/>
        <v/>
      </c>
      <c r="V23" s="86"/>
      <c r="W23" s="83" t="str">
        <f t="shared" si="10"/>
        <v/>
      </c>
      <c r="X23" s="86" t="str">
        <f t="shared" si="11"/>
        <v/>
      </c>
      <c r="Y23" s="86" t="str">
        <f t="shared" si="12"/>
        <v/>
      </c>
      <c r="Z23" s="84" t="str">
        <f>IF(T23&lt;&gt;"", IF(RANK(Y23, Y$5:Y$62)+COUNTIF(Y$23:Y23, Y23) -1&lt;=(B$68-U$63-X$63), RANK(Y23, Y$5:Y$62)+COUNTIF(Y$23:Y23, Y23) -1, ""), "")</f>
        <v/>
      </c>
      <c r="AA23" s="93" t="str">
        <f t="shared" si="13"/>
        <v/>
      </c>
      <c r="AB23" s="103" t="str">
        <f t="shared" si="14"/>
        <v/>
      </c>
      <c r="AD23" s="144" t="str">
        <f>IF(R23&lt;&gt; "", R23/R63, "")</f>
        <v/>
      </c>
      <c r="AE23" s="62" t="str">
        <f t="shared" si="15"/>
        <v/>
      </c>
      <c r="AF23" s="70" t="str">
        <f t="shared" si="16"/>
        <v/>
      </c>
      <c r="AH23" s="97" t="str">
        <f t="shared" si="17"/>
        <v/>
      </c>
      <c r="AI23" s="62" t="str">
        <f t="shared" si="20"/>
        <v/>
      </c>
      <c r="AJ23" s="62" t="str">
        <f t="shared" si="21"/>
        <v/>
      </c>
      <c r="AK23" s="145" t="str">
        <f t="shared" si="22"/>
        <v/>
      </c>
    </row>
    <row r="24" spans="1:37" ht="15" customHeight="1" x14ac:dyDescent="0.2">
      <c r="A24" s="47" t="s">
        <v>236</v>
      </c>
      <c r="B24" s="48" t="s">
        <v>294</v>
      </c>
      <c r="C24" s="152">
        <v>564</v>
      </c>
      <c r="D24" s="134"/>
      <c r="E24" s="42">
        <f t="shared" si="0"/>
        <v>1.143204621465491E-2</v>
      </c>
      <c r="F24" s="43">
        <f t="shared" si="18"/>
        <v>0</v>
      </c>
      <c r="G24" s="43">
        <f t="shared" si="1"/>
        <v>564</v>
      </c>
      <c r="H24" s="43" t="str">
        <f>IF(C24&lt;&gt;"", IF(RANK(G24, G$5:G$62)+COUNTIF(G$24:G24, G24) -1&lt;=(H$65-F$63), RANK(G24, G$5:G$62)+COUNTIF(G$24:G24, G24) -1, ""), "")</f>
        <v/>
      </c>
      <c r="I24" s="44" t="str">
        <f t="shared" si="2"/>
        <v/>
      </c>
      <c r="J24" s="143">
        <v>340</v>
      </c>
      <c r="K24" s="134"/>
      <c r="L24" s="42">
        <f t="shared" si="3"/>
        <v>7.1338648762064626E-3</v>
      </c>
      <c r="M24" s="43">
        <f t="shared" si="19"/>
        <v>0</v>
      </c>
      <c r="N24" s="43">
        <f t="shared" si="4"/>
        <v>340</v>
      </c>
      <c r="O24" s="43" t="str">
        <f>IF(J24&lt;&gt;"", IF(RANK(N24, N$5:N$62)+COUNTIF(N$24:N24, N24) -1&lt;=(O$65-M$63), RANK(N24, N$5:N$62)+COUNTIF(N$24:N24, N24) -1, ""), "")</f>
        <v/>
      </c>
      <c r="P24" s="44" t="str">
        <f t="shared" si="5"/>
        <v/>
      </c>
      <c r="Q24" s="148" t="str">
        <f t="shared" si="6"/>
        <v/>
      </c>
      <c r="R24" s="50">
        <f t="shared" si="7"/>
        <v>904</v>
      </c>
      <c r="S24" s="51"/>
      <c r="T24" s="84" t="str">
        <f t="shared" si="8"/>
        <v/>
      </c>
      <c r="U24" s="86" t="str">
        <f t="shared" si="9"/>
        <v/>
      </c>
      <c r="V24" s="86"/>
      <c r="W24" s="83" t="str">
        <f t="shared" si="10"/>
        <v/>
      </c>
      <c r="X24" s="86" t="str">
        <f t="shared" si="11"/>
        <v/>
      </c>
      <c r="Y24" s="86" t="str">
        <f t="shared" si="12"/>
        <v/>
      </c>
      <c r="Z24" s="84" t="str">
        <f>IF(T24&lt;&gt;"", IF(RANK(Y24, Y$5:Y$62)+COUNTIF(Y$24:Y24, Y24) -1&lt;=(B$68-U$63-X$63), RANK(Y24, Y$5:Y$62)+COUNTIF(Y$24:Y24, Y24) -1, ""), "")</f>
        <v/>
      </c>
      <c r="AA24" s="93" t="str">
        <f t="shared" si="13"/>
        <v/>
      </c>
      <c r="AB24" s="103" t="str">
        <f t="shared" si="14"/>
        <v/>
      </c>
      <c r="AD24" s="144">
        <f>IF(R24&lt;&gt; "", R24/R63, "")</f>
        <v>1.0953831538795223E-3</v>
      </c>
      <c r="AE24" s="62" t="str">
        <f t="shared" si="15"/>
        <v/>
      </c>
      <c r="AF24" s="70">
        <f t="shared" si="16"/>
        <v>-1.0953831538795199E-3</v>
      </c>
      <c r="AH24" s="97" t="str">
        <f t="shared" si="17"/>
        <v/>
      </c>
      <c r="AI24" s="62" t="str">
        <f t="shared" si="20"/>
        <v/>
      </c>
      <c r="AJ24" s="62" t="str">
        <f t="shared" si="21"/>
        <v/>
      </c>
      <c r="AK24" s="145" t="str">
        <f t="shared" si="22"/>
        <v/>
      </c>
    </row>
    <row r="25" spans="1:37" ht="15" customHeight="1" x14ac:dyDescent="0.2">
      <c r="A25" s="47" t="s">
        <v>237</v>
      </c>
      <c r="B25" s="48" t="s">
        <v>295</v>
      </c>
      <c r="C25" s="153"/>
      <c r="D25" s="134"/>
      <c r="E25" s="42" t="str">
        <f t="shared" si="0"/>
        <v/>
      </c>
      <c r="F25" s="43" t="str">
        <f t="shared" si="18"/>
        <v/>
      </c>
      <c r="G25" s="43" t="str">
        <f t="shared" si="1"/>
        <v/>
      </c>
      <c r="H25" s="43" t="str">
        <f>IF(C25&lt;&gt;"", IF(RANK(G25, G$5:G$62)+COUNTIF(G$25:G25, G25) -1&lt;=(H$65-F$63), RANK(G25, G$5:G$62)+COUNTIF(G$25:G25, G25) -1, ""), "")</f>
        <v/>
      </c>
      <c r="I25" s="44" t="str">
        <f t="shared" si="2"/>
        <v/>
      </c>
      <c r="J25" s="142"/>
      <c r="K25" s="134"/>
      <c r="L25" s="42" t="str">
        <f t="shared" si="3"/>
        <v/>
      </c>
      <c r="M25" s="43" t="str">
        <f t="shared" si="19"/>
        <v/>
      </c>
      <c r="N25" s="43" t="str">
        <f t="shared" si="4"/>
        <v/>
      </c>
      <c r="O25" s="43" t="str">
        <f>IF(J25&lt;&gt;"", IF(RANK(N25, N$5:N$62)+COUNTIF(N$25:N25, N25) -1&lt;=(O$65-M$63), RANK(N25, N$5:N$62)+COUNTIF(N$25:N25, N25) -1, ""), "")</f>
        <v/>
      </c>
      <c r="P25" s="44" t="str">
        <f t="shared" si="5"/>
        <v/>
      </c>
      <c r="Q25" s="148" t="str">
        <f t="shared" si="6"/>
        <v/>
      </c>
      <c r="R25" s="50" t="str">
        <f t="shared" si="7"/>
        <v/>
      </c>
      <c r="S25" s="51"/>
      <c r="T25" s="84" t="str">
        <f t="shared" si="8"/>
        <v/>
      </c>
      <c r="U25" s="86" t="str">
        <f t="shared" si="9"/>
        <v/>
      </c>
      <c r="V25" s="86"/>
      <c r="W25" s="83" t="str">
        <f t="shared" si="10"/>
        <v/>
      </c>
      <c r="X25" s="86" t="str">
        <f t="shared" si="11"/>
        <v/>
      </c>
      <c r="Y25" s="86" t="str">
        <f t="shared" si="12"/>
        <v/>
      </c>
      <c r="Z25" s="84" t="str">
        <f>IF(T25&lt;&gt;"", IF(RANK(Y25, Y$5:Y$62)+COUNTIF(Y$25:Y25, Y25) -1&lt;=(B$68-U$63-X$63), RANK(Y25, Y$5:Y$62)+COUNTIF(Y$25:Y25, Y25) -1, ""), "")</f>
        <v/>
      </c>
      <c r="AA25" s="93" t="str">
        <f t="shared" si="13"/>
        <v/>
      </c>
      <c r="AB25" s="103" t="str">
        <f t="shared" si="14"/>
        <v/>
      </c>
      <c r="AD25" s="144" t="str">
        <f>IF(R25&lt;&gt; "", R25/R63, "")</f>
        <v/>
      </c>
      <c r="AE25" s="62" t="str">
        <f t="shared" si="15"/>
        <v/>
      </c>
      <c r="AF25" s="70" t="str">
        <f t="shared" si="16"/>
        <v/>
      </c>
      <c r="AH25" s="97" t="str">
        <f t="shared" si="17"/>
        <v/>
      </c>
      <c r="AI25" s="62" t="str">
        <f t="shared" si="20"/>
        <v/>
      </c>
      <c r="AJ25" s="62" t="str">
        <f t="shared" si="21"/>
        <v/>
      </c>
      <c r="AK25" s="145" t="str">
        <f t="shared" si="22"/>
        <v/>
      </c>
    </row>
    <row r="26" spans="1:37" ht="15" customHeight="1" x14ac:dyDescent="0.2">
      <c r="A26" s="47" t="s">
        <v>238</v>
      </c>
      <c r="B26" s="48" t="s">
        <v>296</v>
      </c>
      <c r="C26" s="152">
        <v>572</v>
      </c>
      <c r="D26" s="134"/>
      <c r="E26" s="42">
        <f t="shared" si="0"/>
        <v>1.1594202898550725E-2</v>
      </c>
      <c r="F26" s="43">
        <f t="shared" si="18"/>
        <v>0</v>
      </c>
      <c r="G26" s="43">
        <f t="shared" si="1"/>
        <v>572</v>
      </c>
      <c r="H26" s="43" t="str">
        <f>IF(C26&lt;&gt;"", IF(RANK(G26, G$5:G$62)+COUNTIF(G$26:G26, G26) -1&lt;=(H$65-F$63), RANK(G26, G$5:G$62)+COUNTIF(G$26:G26, G26) -1, ""), "")</f>
        <v/>
      </c>
      <c r="I26" s="44" t="str">
        <f t="shared" si="2"/>
        <v/>
      </c>
      <c r="J26" s="143">
        <v>761</v>
      </c>
      <c r="K26" s="134"/>
      <c r="L26" s="42">
        <f t="shared" si="3"/>
        <v>1.5967268149391523E-2</v>
      </c>
      <c r="M26" s="43">
        <f t="shared" si="19"/>
        <v>0</v>
      </c>
      <c r="N26" s="43">
        <f t="shared" si="4"/>
        <v>761</v>
      </c>
      <c r="O26" s="43" t="str">
        <f>IF(J26&lt;&gt;"", IF(RANK(N26, N$5:N$62)+COUNTIF(N$26:N26, N26) -1&lt;=(O$65-M$63), RANK(N26, N$5:N$62)+COUNTIF(N$26:N26, N26) -1, ""), "")</f>
        <v/>
      </c>
      <c r="P26" s="44" t="str">
        <f t="shared" si="5"/>
        <v/>
      </c>
      <c r="Q26" s="148" t="str">
        <f t="shared" si="6"/>
        <v/>
      </c>
      <c r="R26" s="50">
        <f t="shared" si="7"/>
        <v>1333</v>
      </c>
      <c r="S26" s="51"/>
      <c r="T26" s="84" t="str">
        <f t="shared" si="8"/>
        <v/>
      </c>
      <c r="U26" s="86" t="str">
        <f t="shared" si="9"/>
        <v/>
      </c>
      <c r="V26" s="86"/>
      <c r="W26" s="83" t="str">
        <f t="shared" si="10"/>
        <v/>
      </c>
      <c r="X26" s="86" t="str">
        <f t="shared" si="11"/>
        <v/>
      </c>
      <c r="Y26" s="86" t="str">
        <f t="shared" si="12"/>
        <v/>
      </c>
      <c r="Z26" s="84" t="str">
        <f>IF(T26&lt;&gt;"", IF(RANK(Y26, Y$5:Y$62)+COUNTIF(Y$26:Y26, Y26) -1&lt;=(B$68-U$63-X$63), RANK(Y26, Y$5:Y$62)+COUNTIF(Y$26:Y26, Y26) -1, ""), "")</f>
        <v/>
      </c>
      <c r="AA26" s="93" t="str">
        <f t="shared" si="13"/>
        <v/>
      </c>
      <c r="AB26" s="103" t="str">
        <f t="shared" si="14"/>
        <v/>
      </c>
      <c r="AD26" s="144">
        <f>IF(R26&lt;&gt; "", R26/R63, "")</f>
        <v>1.6152054691608445E-3</v>
      </c>
      <c r="AE26" s="62" t="str">
        <f t="shared" si="15"/>
        <v/>
      </c>
      <c r="AF26" s="70">
        <f t="shared" si="16"/>
        <v>-1.6152054691608399E-3</v>
      </c>
      <c r="AH26" s="97" t="str">
        <f t="shared" si="17"/>
        <v/>
      </c>
      <c r="AI26" s="62" t="str">
        <f t="shared" si="20"/>
        <v/>
      </c>
      <c r="AJ26" s="62" t="str">
        <f t="shared" si="21"/>
        <v/>
      </c>
      <c r="AK26" s="145" t="str">
        <f t="shared" si="22"/>
        <v/>
      </c>
    </row>
    <row r="27" spans="1:37" ht="15" customHeight="1" x14ac:dyDescent="0.2">
      <c r="A27" s="47" t="s">
        <v>239</v>
      </c>
      <c r="B27" s="48" t="s">
        <v>297</v>
      </c>
      <c r="C27" s="152">
        <v>1794</v>
      </c>
      <c r="D27" s="134"/>
      <c r="E27" s="42">
        <f t="shared" si="0"/>
        <v>3.6363636363636362E-2</v>
      </c>
      <c r="F27" s="43">
        <f t="shared" si="18"/>
        <v>0</v>
      </c>
      <c r="G27" s="43">
        <f t="shared" si="1"/>
        <v>1794</v>
      </c>
      <c r="H27" s="43" t="str">
        <f>IF(C27&lt;&gt;"", IF(RANK(G27, G$5:G$62)+COUNTIF(G$27:G27, G27) -1&lt;=(H$65-F$63), RANK(G27, G$5:G$62)+COUNTIF(G$27:G27, G27) -1, ""), "")</f>
        <v/>
      </c>
      <c r="I27" s="44" t="str">
        <f t="shared" si="2"/>
        <v/>
      </c>
      <c r="J27" s="143">
        <v>1417</v>
      </c>
      <c r="K27" s="134"/>
      <c r="L27" s="42">
        <f t="shared" si="3"/>
        <v>2.9731430969366344E-2</v>
      </c>
      <c r="M27" s="43">
        <f t="shared" si="19"/>
        <v>0</v>
      </c>
      <c r="N27" s="43">
        <f t="shared" si="4"/>
        <v>1417</v>
      </c>
      <c r="O27" s="43" t="str">
        <f>IF(J27&lt;&gt;"", IF(RANK(N27, N$5:N$62)+COUNTIF(N$27:N27, N27) -1&lt;=(O$65-M$63), RANK(N27, N$5:N$62)+COUNTIF(N$27:N27, N27) -1, ""), "")</f>
        <v/>
      </c>
      <c r="P27" s="44" t="str">
        <f t="shared" si="5"/>
        <v/>
      </c>
      <c r="Q27" s="148" t="str">
        <f t="shared" si="6"/>
        <v/>
      </c>
      <c r="R27" s="50">
        <f t="shared" si="7"/>
        <v>3211</v>
      </c>
      <c r="S27" s="51"/>
      <c r="T27" s="84" t="str">
        <f t="shared" si="8"/>
        <v/>
      </c>
      <c r="U27" s="86" t="str">
        <f t="shared" si="9"/>
        <v/>
      </c>
      <c r="V27" s="86"/>
      <c r="W27" s="83" t="str">
        <f t="shared" si="10"/>
        <v/>
      </c>
      <c r="X27" s="86" t="str">
        <f t="shared" si="11"/>
        <v/>
      </c>
      <c r="Y27" s="86" t="str">
        <f t="shared" si="12"/>
        <v/>
      </c>
      <c r="Z27" s="84" t="str">
        <f>IF(T27&lt;&gt;"", IF(RANK(Y27, Y$5:Y$62)+COUNTIF(Y$27:Y27, Y27) -1&lt;=(B$68-U$63-X$63), RANK(Y27, Y$5:Y$62)+COUNTIF(Y$27:Y27, Y27) -1, ""), "")</f>
        <v/>
      </c>
      <c r="AA27" s="93" t="str">
        <f t="shared" si="13"/>
        <v/>
      </c>
      <c r="AB27" s="103" t="str">
        <f t="shared" si="14"/>
        <v/>
      </c>
      <c r="AD27" s="144">
        <f>IF(R27&lt;&gt; "", R27/R63, "")</f>
        <v>3.8907912689238344E-3</v>
      </c>
      <c r="AE27" s="62" t="str">
        <f t="shared" si="15"/>
        <v/>
      </c>
      <c r="AF27" s="70">
        <f t="shared" si="16"/>
        <v>-3.89079126892383E-3</v>
      </c>
      <c r="AH27" s="97" t="str">
        <f t="shared" si="17"/>
        <v/>
      </c>
      <c r="AI27" s="62" t="str">
        <f t="shared" si="20"/>
        <v/>
      </c>
      <c r="AJ27" s="62" t="str">
        <f t="shared" si="21"/>
        <v/>
      </c>
      <c r="AK27" s="145" t="str">
        <f t="shared" si="22"/>
        <v/>
      </c>
    </row>
    <row r="28" spans="1:37" ht="15" customHeight="1" x14ac:dyDescent="0.2">
      <c r="A28" s="47" t="s">
        <v>240</v>
      </c>
      <c r="B28" s="48" t="s">
        <v>298</v>
      </c>
      <c r="C28" s="152">
        <v>115</v>
      </c>
      <c r="D28" s="134"/>
      <c r="E28" s="42">
        <f t="shared" si="0"/>
        <v>2.331002331002331E-3</v>
      </c>
      <c r="F28" s="43">
        <f t="shared" si="18"/>
        <v>0</v>
      </c>
      <c r="G28" s="43">
        <f t="shared" si="1"/>
        <v>115</v>
      </c>
      <c r="H28" s="43" t="str">
        <f>IF(C28&lt;&gt;"", IF(RANK(G28, G$5:G$62)+COUNTIF(G$28:G28, G28) -1&lt;=(H$65-F$63), RANK(G28, G$5:G$62)+COUNTIF(G$28:G28, G28) -1, ""), "")</f>
        <v/>
      </c>
      <c r="I28" s="44" t="str">
        <f t="shared" si="2"/>
        <v/>
      </c>
      <c r="J28" s="143">
        <v>153</v>
      </c>
      <c r="K28" s="134"/>
      <c r="L28" s="42">
        <f t="shared" si="3"/>
        <v>3.2102391942929083E-3</v>
      </c>
      <c r="M28" s="43">
        <f t="shared" si="19"/>
        <v>0</v>
      </c>
      <c r="N28" s="43">
        <f t="shared" si="4"/>
        <v>153</v>
      </c>
      <c r="O28" s="43" t="str">
        <f>IF(J28&lt;&gt;"", IF(RANK(N28, N$5:N$62)+COUNTIF(N$28:N28, N28) -1&lt;=(O$65-M$63), RANK(N28, N$5:N$62)+COUNTIF(N$28:N28, N28) -1, ""), "")</f>
        <v/>
      </c>
      <c r="P28" s="44" t="str">
        <f t="shared" si="5"/>
        <v/>
      </c>
      <c r="Q28" s="148" t="str">
        <f t="shared" si="6"/>
        <v/>
      </c>
      <c r="R28" s="50">
        <f t="shared" si="7"/>
        <v>268</v>
      </c>
      <c r="S28" s="51"/>
      <c r="T28" s="84" t="str">
        <f t="shared" si="8"/>
        <v/>
      </c>
      <c r="U28" s="86" t="str">
        <f t="shared" si="9"/>
        <v/>
      </c>
      <c r="V28" s="86"/>
      <c r="W28" s="83" t="str">
        <f t="shared" si="10"/>
        <v/>
      </c>
      <c r="X28" s="86" t="str">
        <f t="shared" si="11"/>
        <v/>
      </c>
      <c r="Y28" s="86" t="str">
        <f t="shared" si="12"/>
        <v/>
      </c>
      <c r="Z28" s="84" t="str">
        <f>IF(T28&lt;&gt;"", IF(RANK(Y28, Y$5:Y$62)+COUNTIF(Y$28:Y28, Y28) -1&lt;=(B$68-U$63-X$63), RANK(Y28, Y$5:Y$62)+COUNTIF(Y$28:Y28, Y28) -1, ""), "")</f>
        <v/>
      </c>
      <c r="AA28" s="93" t="str">
        <f t="shared" si="13"/>
        <v/>
      </c>
      <c r="AB28" s="103" t="str">
        <f t="shared" si="14"/>
        <v/>
      </c>
      <c r="AD28" s="144">
        <f>IF(R28&lt;&gt; "", R28/R63, "")</f>
        <v>3.2473748367224778E-4</v>
      </c>
      <c r="AE28" s="62" t="str">
        <f t="shared" si="15"/>
        <v/>
      </c>
      <c r="AF28" s="70">
        <f t="shared" si="16"/>
        <v>-3.24737483672248E-4</v>
      </c>
      <c r="AH28" s="97" t="str">
        <f t="shared" si="17"/>
        <v/>
      </c>
      <c r="AI28" s="62" t="str">
        <f t="shared" si="20"/>
        <v/>
      </c>
      <c r="AJ28" s="62" t="str">
        <f t="shared" si="21"/>
        <v/>
      </c>
      <c r="AK28" s="145" t="str">
        <f t="shared" si="22"/>
        <v/>
      </c>
    </row>
    <row r="29" spans="1:37" ht="15" customHeight="1" x14ac:dyDescent="0.2">
      <c r="A29" s="47" t="s">
        <v>241</v>
      </c>
      <c r="B29" s="48" t="s">
        <v>299</v>
      </c>
      <c r="C29" s="152">
        <v>1246</v>
      </c>
      <c r="D29" s="134"/>
      <c r="E29" s="42">
        <f t="shared" si="0"/>
        <v>2.5255903516773082E-2</v>
      </c>
      <c r="F29" s="43">
        <f t="shared" si="18"/>
        <v>0</v>
      </c>
      <c r="G29" s="43">
        <f t="shared" si="1"/>
        <v>1246</v>
      </c>
      <c r="H29" s="43" t="str">
        <f>IF(C29&lt;&gt;"", IF(RANK(G29, G$5:G$62)+COUNTIF(G$29:G29, G29) -1&lt;=(H$65-F$63), RANK(G29, G$5:G$62)+COUNTIF(G$29:G29, G29) -1, ""), "")</f>
        <v/>
      </c>
      <c r="I29" s="44" t="str">
        <f t="shared" si="2"/>
        <v/>
      </c>
      <c r="J29" s="143">
        <v>751</v>
      </c>
      <c r="K29" s="134"/>
      <c r="L29" s="42">
        <f t="shared" si="3"/>
        <v>1.5757448594208981E-2</v>
      </c>
      <c r="M29" s="43">
        <f t="shared" si="19"/>
        <v>0</v>
      </c>
      <c r="N29" s="43">
        <f t="shared" si="4"/>
        <v>751</v>
      </c>
      <c r="O29" s="43" t="str">
        <f>IF(J29&lt;&gt;"", IF(RANK(N29, N$5:N$62)+COUNTIF(N$29:N29, N29) -1&lt;=(O$65-M$63), RANK(N29, N$5:N$62)+COUNTIF(N$29:N29, N29) -1, ""), "")</f>
        <v/>
      </c>
      <c r="P29" s="44" t="str">
        <f t="shared" si="5"/>
        <v/>
      </c>
      <c r="Q29" s="148" t="str">
        <f t="shared" si="6"/>
        <v/>
      </c>
      <c r="R29" s="50">
        <f t="shared" si="7"/>
        <v>1997</v>
      </c>
      <c r="S29" s="51"/>
      <c r="T29" s="84" t="str">
        <f t="shared" si="8"/>
        <v/>
      </c>
      <c r="U29" s="86" t="str">
        <f t="shared" si="9"/>
        <v/>
      </c>
      <c r="V29" s="86"/>
      <c r="W29" s="83" t="str">
        <f t="shared" si="10"/>
        <v/>
      </c>
      <c r="X29" s="86" t="str">
        <f t="shared" si="11"/>
        <v/>
      </c>
      <c r="Y29" s="86" t="str">
        <f t="shared" si="12"/>
        <v/>
      </c>
      <c r="Z29" s="84" t="str">
        <f>IF(T29&lt;&gt;"", IF(RANK(Y29, Y$5:Y$62)+COUNTIF(Y$29:Y29, Y29) -1&lt;=(B$68-U$63-X$63), RANK(Y29, Y$5:Y$62)+COUNTIF(Y$29:Y29, Y29) -1, ""), "")</f>
        <v/>
      </c>
      <c r="AA29" s="93" t="str">
        <f t="shared" si="13"/>
        <v/>
      </c>
      <c r="AB29" s="103" t="str">
        <f t="shared" si="14"/>
        <v/>
      </c>
      <c r="AD29" s="144">
        <f>IF(R29&lt;&gt; "", R29/R63, "")</f>
        <v>2.4197789361696974E-3</v>
      </c>
      <c r="AE29" s="62" t="str">
        <f t="shared" si="15"/>
        <v/>
      </c>
      <c r="AF29" s="70">
        <f t="shared" si="16"/>
        <v>-2.4197789361697E-3</v>
      </c>
      <c r="AH29" s="97" t="str">
        <f t="shared" si="17"/>
        <v/>
      </c>
      <c r="AI29" s="62" t="str">
        <f t="shared" si="20"/>
        <v/>
      </c>
      <c r="AJ29" s="62" t="str">
        <f t="shared" si="21"/>
        <v/>
      </c>
      <c r="AK29" s="145" t="str">
        <f t="shared" si="22"/>
        <v/>
      </c>
    </row>
    <row r="30" spans="1:37" ht="15" customHeight="1" x14ac:dyDescent="0.2">
      <c r="A30" s="47" t="s">
        <v>242</v>
      </c>
      <c r="B30" s="48" t="s">
        <v>300</v>
      </c>
      <c r="C30" s="153"/>
      <c r="D30" s="134"/>
      <c r="E30" s="42" t="str">
        <f t="shared" si="0"/>
        <v/>
      </c>
      <c r="F30" s="43" t="str">
        <f t="shared" si="18"/>
        <v/>
      </c>
      <c r="G30" s="43" t="str">
        <f t="shared" si="1"/>
        <v/>
      </c>
      <c r="H30" s="43" t="str">
        <f>IF(C30&lt;&gt;"", IF(RANK(G30, G$5:G$62)+COUNTIF(G$30:G30, G30) -1&lt;=(H$65-F$63), RANK(G30, G$5:G$62)+COUNTIF(G$30:G30, G30) -1, ""), "")</f>
        <v/>
      </c>
      <c r="I30" s="44" t="str">
        <f t="shared" si="2"/>
        <v/>
      </c>
      <c r="J30" s="142"/>
      <c r="K30" s="134"/>
      <c r="L30" s="42" t="str">
        <f t="shared" si="3"/>
        <v/>
      </c>
      <c r="M30" s="43" t="str">
        <f t="shared" si="19"/>
        <v/>
      </c>
      <c r="N30" s="43" t="str">
        <f t="shared" si="4"/>
        <v/>
      </c>
      <c r="O30" s="43" t="str">
        <f>IF(J30&lt;&gt;"", IF(RANK(N30, N$5:N$62)+COUNTIF(N$30:N30, N30) -1&lt;=(O$65-M$63), RANK(N30, N$5:N$62)+COUNTIF(N$30:N30, N30) -1, ""), "")</f>
        <v/>
      </c>
      <c r="P30" s="44" t="str">
        <f t="shared" si="5"/>
        <v/>
      </c>
      <c r="Q30" s="148" t="str">
        <f t="shared" si="6"/>
        <v/>
      </c>
      <c r="R30" s="50" t="str">
        <f t="shared" si="7"/>
        <v/>
      </c>
      <c r="S30" s="51"/>
      <c r="T30" s="84" t="str">
        <f t="shared" si="8"/>
        <v/>
      </c>
      <c r="U30" s="86" t="str">
        <f t="shared" si="9"/>
        <v/>
      </c>
      <c r="V30" s="86"/>
      <c r="W30" s="83" t="str">
        <f t="shared" si="10"/>
        <v/>
      </c>
      <c r="X30" s="86" t="str">
        <f t="shared" si="11"/>
        <v/>
      </c>
      <c r="Y30" s="86" t="str">
        <f t="shared" si="12"/>
        <v/>
      </c>
      <c r="Z30" s="84" t="str">
        <f>IF(T30&lt;&gt;"", IF(RANK(Y30, Y$5:Y$62)+COUNTIF(Y$30:Y30, Y30) -1&lt;=(B$68-U$63-X$63), RANK(Y30, Y$5:Y$62)+COUNTIF(Y$30:Y30, Y30) -1, ""), "")</f>
        <v/>
      </c>
      <c r="AA30" s="93" t="str">
        <f t="shared" si="13"/>
        <v/>
      </c>
      <c r="AB30" s="103" t="str">
        <f t="shared" si="14"/>
        <v/>
      </c>
      <c r="AD30" s="144" t="str">
        <f>IF(R30&lt;&gt; "", R30/R63, "")</f>
        <v/>
      </c>
      <c r="AE30" s="62" t="str">
        <f t="shared" si="15"/>
        <v/>
      </c>
      <c r="AF30" s="70" t="str">
        <f t="shared" si="16"/>
        <v/>
      </c>
      <c r="AH30" s="97" t="str">
        <f t="shared" si="17"/>
        <v/>
      </c>
      <c r="AI30" s="62" t="str">
        <f t="shared" si="20"/>
        <v/>
      </c>
      <c r="AJ30" s="62" t="str">
        <f t="shared" si="21"/>
        <v/>
      </c>
      <c r="AK30" s="145" t="str">
        <f t="shared" si="22"/>
        <v/>
      </c>
    </row>
    <row r="31" spans="1:37" ht="15" customHeight="1" x14ac:dyDescent="0.2">
      <c r="A31" s="160" t="s">
        <v>243</v>
      </c>
      <c r="B31" s="161" t="s">
        <v>301</v>
      </c>
      <c r="C31" s="180">
        <v>95335</v>
      </c>
      <c r="D31" s="163"/>
      <c r="E31" s="164">
        <f t="shared" si="0"/>
        <v>1.9324009324009324</v>
      </c>
      <c r="F31" s="165">
        <f t="shared" si="18"/>
        <v>1</v>
      </c>
      <c r="G31" s="165">
        <f t="shared" si="1"/>
        <v>46000</v>
      </c>
      <c r="H31" s="165">
        <f>IF(C31&lt;&gt;"", IF(RANK(G31, G$5:G$62)+COUNTIF(G$31:G31, G31) -1&lt;=(H$65-F$63), RANK(G31, G$5:G$62)+COUNTIF(G$31:G31, G31) -1, ""), "")</f>
        <v>1</v>
      </c>
      <c r="I31" s="181">
        <f t="shared" si="2"/>
        <v>2</v>
      </c>
      <c r="J31" s="167">
        <v>82280</v>
      </c>
      <c r="K31" s="163"/>
      <c r="L31" s="164">
        <f t="shared" si="3"/>
        <v>1.7263953000419638</v>
      </c>
      <c r="M31" s="165">
        <f t="shared" si="19"/>
        <v>1</v>
      </c>
      <c r="N31" s="165">
        <f t="shared" si="4"/>
        <v>34620</v>
      </c>
      <c r="O31" s="165">
        <f>IF(J31&lt;&gt;"", IF(RANK(N31, N$5:N$62)+COUNTIF(N$31:N31, N31) -1&lt;=(O$65-M$63), RANK(N31, N$5:N$62)+COUNTIF(N$31:N31, N31) -1, ""), "")</f>
        <v>1</v>
      </c>
      <c r="P31" s="181">
        <f t="shared" si="5"/>
        <v>2</v>
      </c>
      <c r="Q31" s="182">
        <f t="shared" si="6"/>
        <v>4</v>
      </c>
      <c r="R31" s="169">
        <f t="shared" si="7"/>
        <v>177615</v>
      </c>
      <c r="S31" s="170"/>
      <c r="T31" s="171">
        <f t="shared" si="8"/>
        <v>177615</v>
      </c>
      <c r="U31" s="172" t="str">
        <f t="shared" si="9"/>
        <v/>
      </c>
      <c r="V31" s="172"/>
      <c r="W31" s="173">
        <f t="shared" si="10"/>
        <v>7.5780783343288673</v>
      </c>
      <c r="X31" s="172">
        <f t="shared" si="11"/>
        <v>7</v>
      </c>
      <c r="Y31" s="172">
        <f t="shared" si="12"/>
        <v>13549</v>
      </c>
      <c r="Z31" s="171" t="str">
        <f>IF(T31&lt;&gt;"", IF(RANK(Y31, Y$5:Y$62)+COUNTIF(Y$31:Y31, Y31) -1&lt;=(B$68-U$63-X$63), RANK(Y31, Y$5:Y$62)+COUNTIF(Y$31:Y31, Y31) -1, ""), "")</f>
        <v/>
      </c>
      <c r="AA31" s="171">
        <f t="shared" si="13"/>
        <v>7</v>
      </c>
      <c r="AB31" s="174">
        <f t="shared" si="14"/>
        <v>3</v>
      </c>
      <c r="AD31" s="175">
        <f>IF(R31&lt;&gt; "", R31/R63, "")</f>
        <v>0.21521734388972497</v>
      </c>
      <c r="AE31" s="176">
        <f t="shared" si="15"/>
        <v>0.23333333333333334</v>
      </c>
      <c r="AF31" s="177">
        <f t="shared" si="16"/>
        <v>1.811598944360801E-2</v>
      </c>
      <c r="AH31" s="178">
        <f t="shared" si="17"/>
        <v>177615</v>
      </c>
      <c r="AI31" s="176">
        <f t="shared" si="20"/>
        <v>0.24446053245503807</v>
      </c>
      <c r="AJ31" s="176">
        <f t="shared" si="21"/>
        <v>0.23333333333333334</v>
      </c>
      <c r="AK31" s="179">
        <f t="shared" si="22"/>
        <v>-1.1127199121704734E-2</v>
      </c>
    </row>
    <row r="32" spans="1:37" ht="15" customHeight="1" x14ac:dyDescent="0.2">
      <c r="A32" s="47" t="s">
        <v>244</v>
      </c>
      <c r="B32" s="48" t="s">
        <v>302</v>
      </c>
      <c r="C32" s="153"/>
      <c r="D32" s="134"/>
      <c r="E32" s="42" t="str">
        <f t="shared" si="0"/>
        <v/>
      </c>
      <c r="F32" s="43" t="str">
        <f t="shared" si="18"/>
        <v/>
      </c>
      <c r="G32" s="43" t="str">
        <f t="shared" si="1"/>
        <v/>
      </c>
      <c r="H32" s="43" t="str">
        <f>IF(C32&lt;&gt;"", IF(RANK(G32, G$5:G$62)+COUNTIF(G$32:G32, G32) -1&lt;=(H$65-F$63), RANK(G32, G$5:G$62)+COUNTIF(G$32:G32, G32) -1, ""), "")</f>
        <v/>
      </c>
      <c r="I32" s="44" t="str">
        <f t="shared" si="2"/>
        <v/>
      </c>
      <c r="J32" s="142"/>
      <c r="K32" s="134"/>
      <c r="L32" s="42" t="str">
        <f t="shared" si="3"/>
        <v/>
      </c>
      <c r="M32" s="43" t="str">
        <f t="shared" si="19"/>
        <v/>
      </c>
      <c r="N32" s="43" t="str">
        <f t="shared" si="4"/>
        <v/>
      </c>
      <c r="O32" s="43" t="str">
        <f>IF(J32&lt;&gt;"", IF(RANK(N32, N$5:N$62)+COUNTIF(N$32:N32, N32) -1&lt;=(O$65-M$63), RANK(N32, N$5:N$62)+COUNTIF(N$32:N32, N32) -1, ""), "")</f>
        <v/>
      </c>
      <c r="P32" s="44" t="str">
        <f t="shared" si="5"/>
        <v/>
      </c>
      <c r="Q32" s="148" t="str">
        <f t="shared" si="6"/>
        <v/>
      </c>
      <c r="R32" s="50" t="str">
        <f t="shared" si="7"/>
        <v/>
      </c>
      <c r="S32" s="51"/>
      <c r="T32" s="84" t="str">
        <f t="shared" si="8"/>
        <v/>
      </c>
      <c r="U32" s="86" t="str">
        <f t="shared" si="9"/>
        <v/>
      </c>
      <c r="V32" s="86"/>
      <c r="W32" s="83" t="str">
        <f t="shared" si="10"/>
        <v/>
      </c>
      <c r="X32" s="86" t="str">
        <f t="shared" si="11"/>
        <v/>
      </c>
      <c r="Y32" s="86" t="str">
        <f t="shared" si="12"/>
        <v/>
      </c>
      <c r="Z32" s="84" t="str">
        <f>IF(T32&lt;&gt;"", IF(RANK(Y32, Y$5:Y$62)+COUNTIF(Y$32:Y32, Y32) -1&lt;=(B$68-U$63-X$63), RANK(Y32, Y$5:Y$62)+COUNTIF(Y$32:Y32, Y32) -1, ""), "")</f>
        <v/>
      </c>
      <c r="AA32" s="93" t="str">
        <f t="shared" si="13"/>
        <v/>
      </c>
      <c r="AB32" s="103" t="str">
        <f t="shared" si="14"/>
        <v/>
      </c>
      <c r="AD32" s="144" t="str">
        <f>IF(R32&lt;&gt; "", R32/R63, "")</f>
        <v/>
      </c>
      <c r="AE32" s="62" t="str">
        <f t="shared" si="15"/>
        <v/>
      </c>
      <c r="AF32" s="70" t="str">
        <f t="shared" si="16"/>
        <v/>
      </c>
      <c r="AH32" s="97" t="str">
        <f t="shared" si="17"/>
        <v/>
      </c>
      <c r="AI32" s="62" t="str">
        <f t="shared" si="20"/>
        <v/>
      </c>
      <c r="AJ32" s="62" t="str">
        <f t="shared" si="21"/>
        <v/>
      </c>
      <c r="AK32" s="145" t="str">
        <f t="shared" si="22"/>
        <v/>
      </c>
    </row>
    <row r="33" spans="1:37" ht="15" customHeight="1" x14ac:dyDescent="0.2">
      <c r="A33" s="160" t="s">
        <v>245</v>
      </c>
      <c r="B33" s="161" t="s">
        <v>303</v>
      </c>
      <c r="C33" s="180">
        <v>60132</v>
      </c>
      <c r="D33" s="163"/>
      <c r="E33" s="164">
        <f t="shared" si="0"/>
        <v>1.2188507145028884</v>
      </c>
      <c r="F33" s="165">
        <f t="shared" si="18"/>
        <v>1</v>
      </c>
      <c r="G33" s="165">
        <f t="shared" si="1"/>
        <v>10797</v>
      </c>
      <c r="H33" s="165" t="str">
        <f>IF(C33&lt;&gt;"", IF(RANK(G33, G$5:G$62)+COUNTIF(G$33:G33, G33) -1&lt;=(H$65-F$63), RANK(G33, G$5:G$62)+COUNTIF(G$33:G33, G33) -1, ""), "")</f>
        <v/>
      </c>
      <c r="I33" s="181">
        <f t="shared" si="2"/>
        <v>1</v>
      </c>
      <c r="J33" s="167">
        <v>55015</v>
      </c>
      <c r="K33" s="163"/>
      <c r="L33" s="164">
        <f t="shared" si="3"/>
        <v>1.1543222828367603</v>
      </c>
      <c r="M33" s="165">
        <f t="shared" si="19"/>
        <v>1</v>
      </c>
      <c r="N33" s="165">
        <f t="shared" si="4"/>
        <v>7355</v>
      </c>
      <c r="O33" s="165" t="str">
        <f>IF(J33&lt;&gt;"", IF(RANK(N33, N$5:N$62)+COUNTIF(N$33:N33, N33) -1&lt;=(O$65-M$63), RANK(N33, N$5:N$62)+COUNTIF(N$33:N33, N33) -1, ""), "")</f>
        <v/>
      </c>
      <c r="P33" s="181">
        <f t="shared" si="5"/>
        <v>1</v>
      </c>
      <c r="Q33" s="182">
        <f t="shared" si="6"/>
        <v>2</v>
      </c>
      <c r="R33" s="169">
        <f t="shared" si="7"/>
        <v>115147</v>
      </c>
      <c r="S33" s="170"/>
      <c r="T33" s="171">
        <f t="shared" si="8"/>
        <v>115147</v>
      </c>
      <c r="U33" s="172" t="str">
        <f t="shared" si="9"/>
        <v/>
      </c>
      <c r="V33" s="172"/>
      <c r="W33" s="173">
        <f t="shared" si="10"/>
        <v>4.9128338595443299</v>
      </c>
      <c r="X33" s="172">
        <f t="shared" si="11"/>
        <v>4</v>
      </c>
      <c r="Y33" s="172">
        <f t="shared" si="12"/>
        <v>21395</v>
      </c>
      <c r="Z33" s="171">
        <f>IF(T33&lt;&gt;"", IF(RANK(Y33, Y$5:Y$62)+COUNTIF(Y$33:Y33, Y33) -1&lt;=(B$68-U$63-X$63), RANK(Y33, Y$5:Y$62)+COUNTIF(Y$33:Y33, Y33) -1, ""), "")</f>
        <v>1</v>
      </c>
      <c r="AA33" s="171">
        <f t="shared" si="13"/>
        <v>5</v>
      </c>
      <c r="AB33" s="174">
        <f t="shared" si="14"/>
        <v>3</v>
      </c>
      <c r="AD33" s="175">
        <f>IF(R33&lt;&gt; "", R33/R63, "")</f>
        <v>0.13952442922540417</v>
      </c>
      <c r="AE33" s="176">
        <f t="shared" si="15"/>
        <v>0.16666666666666666</v>
      </c>
      <c r="AF33" s="177">
        <f t="shared" si="16"/>
        <v>2.7142237441262984E-2</v>
      </c>
      <c r="AH33" s="178">
        <f t="shared" si="17"/>
        <v>115147</v>
      </c>
      <c r="AI33" s="176">
        <f t="shared" si="20"/>
        <v>0.15848265591645</v>
      </c>
      <c r="AJ33" s="176">
        <f t="shared" si="21"/>
        <v>0.16666666666666666</v>
      </c>
      <c r="AK33" s="179">
        <f t="shared" si="22"/>
        <v>8.1840107502166581E-3</v>
      </c>
    </row>
    <row r="34" spans="1:37" ht="15" customHeight="1" x14ac:dyDescent="0.2">
      <c r="A34" s="47" t="s">
        <v>246</v>
      </c>
      <c r="B34" s="48" t="s">
        <v>304</v>
      </c>
      <c r="C34" s="152">
        <v>172</v>
      </c>
      <c r="D34" s="134"/>
      <c r="E34" s="42">
        <f t="shared" si="0"/>
        <v>3.4863687037600083E-3</v>
      </c>
      <c r="F34" s="43">
        <f t="shared" si="18"/>
        <v>0</v>
      </c>
      <c r="G34" s="43">
        <f t="shared" si="1"/>
        <v>172</v>
      </c>
      <c r="H34" s="43" t="str">
        <f>IF(C34&lt;&gt;"", IF(RANK(G34, G$5:G$62)+COUNTIF(G$34:G34, G34) -1&lt;=(H$65-F$63), RANK(G34, G$5:G$62)+COUNTIF(G$34:G34, G34) -1, ""), "")</f>
        <v/>
      </c>
      <c r="I34" s="44" t="str">
        <f t="shared" si="2"/>
        <v/>
      </c>
      <c r="J34" s="143">
        <v>133</v>
      </c>
      <c r="K34" s="134"/>
      <c r="L34" s="42">
        <f t="shared" si="3"/>
        <v>2.790600083927822E-3</v>
      </c>
      <c r="M34" s="43">
        <f t="shared" si="19"/>
        <v>0</v>
      </c>
      <c r="N34" s="43">
        <f t="shared" si="4"/>
        <v>133</v>
      </c>
      <c r="O34" s="43" t="str">
        <f>IF(J34&lt;&gt;"", IF(RANK(N34, N$5:N$62)+COUNTIF(N$34:N34, N34) -1&lt;=(O$65-M$63), RANK(N34, N$5:N$62)+COUNTIF(N$34:N34, N34) -1, ""), "")</f>
        <v/>
      </c>
      <c r="P34" s="44" t="str">
        <f t="shared" si="5"/>
        <v/>
      </c>
      <c r="Q34" s="148" t="str">
        <f t="shared" si="6"/>
        <v/>
      </c>
      <c r="R34" s="50">
        <f t="shared" si="7"/>
        <v>305</v>
      </c>
      <c r="S34" s="51"/>
      <c r="T34" s="84" t="str">
        <f t="shared" si="8"/>
        <v/>
      </c>
      <c r="U34" s="86" t="str">
        <f t="shared" si="9"/>
        <v/>
      </c>
      <c r="V34" s="86"/>
      <c r="W34" s="83" t="str">
        <f t="shared" si="10"/>
        <v/>
      </c>
      <c r="X34" s="86" t="str">
        <f t="shared" si="11"/>
        <v/>
      </c>
      <c r="Y34" s="86" t="str">
        <f t="shared" si="12"/>
        <v/>
      </c>
      <c r="Z34" s="84" t="str">
        <f>IF(T34&lt;&gt;"", IF(RANK(Y34, Y$5:Y$62)+COUNTIF(Y$34:Y34, Y34) -1&lt;=(B$68-U$63-X$63), RANK(Y34, Y$5:Y$62)+COUNTIF(Y$34:Y34, Y34) -1, ""), "")</f>
        <v/>
      </c>
      <c r="AA34" s="93" t="str">
        <f t="shared" si="13"/>
        <v/>
      </c>
      <c r="AB34" s="103" t="str">
        <f t="shared" si="14"/>
        <v/>
      </c>
      <c r="AD34" s="144">
        <f>IF(R34&lt;&gt; "", R34/R63, "")</f>
        <v>3.69570643731476E-4</v>
      </c>
      <c r="AE34" s="62" t="str">
        <f t="shared" si="15"/>
        <v/>
      </c>
      <c r="AF34" s="70">
        <f t="shared" si="16"/>
        <v>-3.69570643731476E-4</v>
      </c>
      <c r="AH34" s="97" t="str">
        <f t="shared" si="17"/>
        <v/>
      </c>
      <c r="AI34" s="62" t="str">
        <f t="shared" si="20"/>
        <v/>
      </c>
      <c r="AJ34" s="62" t="str">
        <f t="shared" si="21"/>
        <v/>
      </c>
      <c r="AK34" s="145" t="str">
        <f t="shared" si="22"/>
        <v/>
      </c>
    </row>
    <row r="35" spans="1:37" ht="15" customHeight="1" x14ac:dyDescent="0.2">
      <c r="A35" s="47" t="s">
        <v>247</v>
      </c>
      <c r="B35" s="48" t="s">
        <v>305</v>
      </c>
      <c r="C35" s="153"/>
      <c r="D35" s="134"/>
      <c r="E35" s="42" t="str">
        <f t="shared" si="0"/>
        <v/>
      </c>
      <c r="F35" s="43" t="str">
        <f t="shared" si="18"/>
        <v/>
      </c>
      <c r="G35" s="43" t="str">
        <f t="shared" si="1"/>
        <v/>
      </c>
      <c r="H35" s="43" t="str">
        <f>IF(C35&lt;&gt;"", IF(RANK(G35, G$5:G$62)+COUNTIF(G$35:G35, G35) -1&lt;=(H$65-F$63), RANK(G35, G$5:G$62)+COUNTIF(G$35:G35, G35) -1, ""), "")</f>
        <v/>
      </c>
      <c r="I35" s="44" t="str">
        <f t="shared" si="2"/>
        <v/>
      </c>
      <c r="J35" s="142"/>
      <c r="K35" s="134"/>
      <c r="L35" s="42" t="str">
        <f t="shared" si="3"/>
        <v/>
      </c>
      <c r="M35" s="43" t="str">
        <f t="shared" si="19"/>
        <v/>
      </c>
      <c r="N35" s="43" t="str">
        <f t="shared" si="4"/>
        <v/>
      </c>
      <c r="O35" s="43" t="str">
        <f>IF(J35&lt;&gt;"", IF(RANK(N35, N$5:N$62)+COUNTIF(N$35:N35, N35) -1&lt;=(O$65-M$63), RANK(N35, N$5:N$62)+COUNTIF(N$35:N35, N35) -1, ""), "")</f>
        <v/>
      </c>
      <c r="P35" s="44" t="str">
        <f t="shared" si="5"/>
        <v/>
      </c>
      <c r="Q35" s="148" t="str">
        <f t="shared" si="6"/>
        <v/>
      </c>
      <c r="R35" s="50" t="str">
        <f t="shared" si="7"/>
        <v/>
      </c>
      <c r="S35" s="51"/>
      <c r="T35" s="84" t="str">
        <f t="shared" si="8"/>
        <v/>
      </c>
      <c r="U35" s="86" t="str">
        <f t="shared" si="9"/>
        <v/>
      </c>
      <c r="V35" s="86"/>
      <c r="W35" s="83" t="str">
        <f t="shared" si="10"/>
        <v/>
      </c>
      <c r="X35" s="86" t="str">
        <f t="shared" si="11"/>
        <v/>
      </c>
      <c r="Y35" s="86" t="str">
        <f t="shared" si="12"/>
        <v/>
      </c>
      <c r="Z35" s="84" t="str">
        <f>IF(T35&lt;&gt;"", IF(RANK(Y35, Y$5:Y$62)+COUNTIF(Y$35:Y35, Y35) -1&lt;=(B$68-U$63-X$63), RANK(Y35, Y$5:Y$62)+COUNTIF(Y$35:Y35, Y35) -1, ""), "")</f>
        <v/>
      </c>
      <c r="AA35" s="93" t="str">
        <f t="shared" si="13"/>
        <v/>
      </c>
      <c r="AB35" s="103" t="str">
        <f t="shared" si="14"/>
        <v/>
      </c>
      <c r="AD35" s="144" t="str">
        <f>IF(R35&lt;&gt; "", R35/R63, "")</f>
        <v/>
      </c>
      <c r="AE35" s="62" t="str">
        <f t="shared" si="15"/>
        <v/>
      </c>
      <c r="AF35" s="70" t="str">
        <f t="shared" si="16"/>
        <v/>
      </c>
      <c r="AH35" s="97" t="str">
        <f t="shared" si="17"/>
        <v/>
      </c>
      <c r="AI35" s="62" t="str">
        <f t="shared" si="20"/>
        <v/>
      </c>
      <c r="AJ35" s="62" t="str">
        <f t="shared" si="21"/>
        <v/>
      </c>
      <c r="AK35" s="145" t="str">
        <f t="shared" si="22"/>
        <v/>
      </c>
    </row>
    <row r="36" spans="1:37" ht="15" customHeight="1" x14ac:dyDescent="0.2">
      <c r="A36" s="47" t="s">
        <v>248</v>
      </c>
      <c r="B36" s="48" t="s">
        <v>306</v>
      </c>
      <c r="C36" s="152">
        <v>66</v>
      </c>
      <c r="D36" s="134"/>
      <c r="E36" s="42">
        <f t="shared" si="0"/>
        <v>1.3377926421404682E-3</v>
      </c>
      <c r="F36" s="43">
        <f t="shared" si="18"/>
        <v>0</v>
      </c>
      <c r="G36" s="43">
        <f t="shared" si="1"/>
        <v>66</v>
      </c>
      <c r="H36" s="43" t="str">
        <f>IF(C36&lt;&gt;"", IF(RANK(G36, G$5:G$62)+COUNTIF(G$36:G36, G36) -1&lt;=(H$65-F$63), RANK(G36, G$5:G$62)+COUNTIF(G$36:G36, G36) -1, ""), "")</f>
        <v/>
      </c>
      <c r="I36" s="44" t="str">
        <f t="shared" si="2"/>
        <v/>
      </c>
      <c r="J36" s="143">
        <v>88</v>
      </c>
      <c r="K36" s="134"/>
      <c r="L36" s="42">
        <f t="shared" si="3"/>
        <v>1.8464120856063785E-3</v>
      </c>
      <c r="M36" s="43">
        <f t="shared" si="19"/>
        <v>0</v>
      </c>
      <c r="N36" s="43">
        <f t="shared" si="4"/>
        <v>88</v>
      </c>
      <c r="O36" s="43" t="str">
        <f>IF(J36&lt;&gt;"", IF(RANK(N36, N$5:N$62)+COUNTIF(N$36:N36, N36) -1&lt;=(O$65-M$63), RANK(N36, N$5:N$62)+COUNTIF(N$36:N36, N36) -1, ""), "")</f>
        <v/>
      </c>
      <c r="P36" s="44" t="str">
        <f t="shared" si="5"/>
        <v/>
      </c>
      <c r="Q36" s="148" t="str">
        <f t="shared" si="6"/>
        <v/>
      </c>
      <c r="R36" s="50">
        <f t="shared" si="7"/>
        <v>154</v>
      </c>
      <c r="S36" s="51"/>
      <c r="T36" s="84" t="str">
        <f t="shared" si="8"/>
        <v/>
      </c>
      <c r="U36" s="86" t="str">
        <f t="shared" si="9"/>
        <v/>
      </c>
      <c r="V36" s="86"/>
      <c r="W36" s="83" t="str">
        <f t="shared" si="10"/>
        <v/>
      </c>
      <c r="X36" s="86" t="str">
        <f t="shared" si="11"/>
        <v/>
      </c>
      <c r="Y36" s="86" t="str">
        <f t="shared" si="12"/>
        <v/>
      </c>
      <c r="Z36" s="84" t="str">
        <f>IF(T36&lt;&gt;"", IF(RANK(Y36, Y$5:Y$62)+COUNTIF(Y$36:Y36, Y36) -1&lt;=(B$68-U$63-X$63), RANK(Y36, Y$5:Y$62)+COUNTIF(Y$36:Y36, Y36) -1, ""), "")</f>
        <v/>
      </c>
      <c r="AA36" s="93" t="str">
        <f t="shared" si="13"/>
        <v/>
      </c>
      <c r="AB36" s="103" t="str">
        <f t="shared" si="14"/>
        <v/>
      </c>
      <c r="AD36" s="144">
        <f>IF(R36&lt;&gt; "", R36/R63, "")</f>
        <v>1.8660288240867969E-4</v>
      </c>
      <c r="AE36" s="62" t="str">
        <f t="shared" si="15"/>
        <v/>
      </c>
      <c r="AF36" s="70">
        <f t="shared" si="16"/>
        <v>-1.8660288240867999E-4</v>
      </c>
      <c r="AH36" s="97" t="str">
        <f t="shared" si="17"/>
        <v/>
      </c>
      <c r="AI36" s="62" t="str">
        <f t="shared" si="20"/>
        <v/>
      </c>
      <c r="AJ36" s="62" t="str">
        <f t="shared" si="21"/>
        <v/>
      </c>
      <c r="AK36" s="145" t="str">
        <f t="shared" si="22"/>
        <v/>
      </c>
    </row>
    <row r="37" spans="1:37" ht="15" customHeight="1" x14ac:dyDescent="0.2">
      <c r="A37" s="47" t="s">
        <v>249</v>
      </c>
      <c r="B37" s="48" t="s">
        <v>307</v>
      </c>
      <c r="C37" s="152">
        <v>281</v>
      </c>
      <c r="D37" s="134"/>
      <c r="E37" s="42">
        <f t="shared" ref="E37:E62" si="23">IF(C37&lt;&gt;"", C37/D$63, "")</f>
        <v>5.6957535218404784E-3</v>
      </c>
      <c r="F37" s="43">
        <f t="shared" si="18"/>
        <v>0</v>
      </c>
      <c r="G37" s="43">
        <f t="shared" ref="G37:G62" si="24">IF(C37&lt;&gt;"", C37-F37*D$63, "")</f>
        <v>281</v>
      </c>
      <c r="H37" s="43" t="str">
        <f>IF(C37&lt;&gt;"", IF(RANK(G37, G$5:G$62)+COUNTIF(G$37:G37, G37) -1&lt;=(H$65-F$63), RANK(G37, G$5:G$62)+COUNTIF(G$37:G37, G37) -1, ""), "")</f>
        <v/>
      </c>
      <c r="I37" s="44" t="str">
        <f t="shared" ref="I37:I62" si="25">IF(IF(H37&lt;&gt;"", _xlfn.NUMBERVALUE(F37)+1, _xlfn.NUMBERVALUE(F37))&lt;&gt;0, IF(H37&lt;&gt;"", _xlfn.NUMBERVALUE(F37)+1, _xlfn.NUMBERVALUE(F37)), "")</f>
        <v/>
      </c>
      <c r="J37" s="143">
        <v>247</v>
      </c>
      <c r="K37" s="134"/>
      <c r="L37" s="42">
        <f t="shared" ref="L37:L62" si="26">IF(J37&lt;&gt;"", J37/K$63, "")</f>
        <v>5.1825430130088123E-3</v>
      </c>
      <c r="M37" s="43">
        <f t="shared" si="19"/>
        <v>0</v>
      </c>
      <c r="N37" s="43">
        <f t="shared" ref="N37:N62" si="27">IF(J37&lt;&gt;"", J37-M37*K$63, "")</f>
        <v>247</v>
      </c>
      <c r="O37" s="43" t="str">
        <f>IF(J37&lt;&gt;"", IF(RANK(N37, N$5:N$62)+COUNTIF(N$37:N37, N37) -1&lt;=(O$65-M$63), RANK(N37, N$5:N$62)+COUNTIF(N$37:N37, N37) -1, ""), "")</f>
        <v/>
      </c>
      <c r="P37" s="44" t="str">
        <f t="shared" ref="P37:P62" si="28">IF(IF(O37&lt;&gt;"", _xlfn.NUMBERVALUE(M37)+1, _xlfn.NUMBERVALUE(M37))&lt;&gt;0, IF(O37&lt;&gt;"", _xlfn.NUMBERVALUE(M37)+1, _xlfn.NUMBERVALUE(M37)), "")</f>
        <v/>
      </c>
      <c r="Q37" s="148" t="str">
        <f t="shared" ref="Q37:Q62" si="29">IF(_xlfn.NUMBERVALUE(I37)+_xlfn.NUMBERVALUE(P37)&lt;&gt;0, _xlfn.NUMBERVALUE(I37)+_xlfn.NUMBERVALUE(P37), "")</f>
        <v/>
      </c>
      <c r="R37" s="50">
        <f t="shared" ref="R37:R62" si="30">IF(_xlfn.NUMBERVALUE(C37)+_xlfn.NUMBERVALUE(J37)&lt;&gt;0, _xlfn.NUMBERVALUE(C37)+_xlfn.NUMBERVALUE(J37), "")</f>
        <v>528</v>
      </c>
      <c r="S37" s="51"/>
      <c r="T37" s="84" t="str">
        <f t="shared" ref="T37:T62" si="31">IF(R37&gt;=S$63, R37, "")</f>
        <v/>
      </c>
      <c r="U37" s="86" t="str">
        <f t="shared" ref="U37:U62" si="32">IF(AND(Q37&lt;&gt; "", T37= ""),Q37, "")</f>
        <v/>
      </c>
      <c r="V37" s="86"/>
      <c r="W37" s="83" t="str">
        <f t="shared" ref="W37:W62" si="33">IF(T37&lt;&gt;"", T37/V$63, "")</f>
        <v/>
      </c>
      <c r="X37" s="86" t="str">
        <f t="shared" ref="X37:X62" si="34">IF(W37&lt;&gt;"", _xlfn.FLOOR.MATH(W37), "")</f>
        <v/>
      </c>
      <c r="Y37" s="86" t="str">
        <f t="shared" ref="Y37:Y62" si="35">IF(T37&lt;&gt;"", T37-X37*V$63, "")</f>
        <v/>
      </c>
      <c r="Z37" s="84" t="str">
        <f>IF(T37&lt;&gt;"", IF(RANK(Y37, Y$5:Y$62)+COUNTIF(Y$37:Y37, Y37) -1&lt;=(B$68-U$63-X$63), RANK(Y37, Y$5:Y$62)+COUNTIF(Y$37:Y37, Y37) -1, ""), "")</f>
        <v/>
      </c>
      <c r="AA37" s="93" t="str">
        <f t="shared" ref="AA37:AA62" si="36">IF(_xlfn.NUMBERVALUE(IF(Z37&lt;&gt; "", X37+1, X37)) + _xlfn.NUMBERVALUE(U37)&lt;&gt;0, _xlfn.NUMBERVALUE(IF(Z37&lt;&gt; "", X37+1, X37)) + _xlfn.NUMBERVALUE(U37), "")</f>
        <v/>
      </c>
      <c r="AB37" s="103" t="str">
        <f t="shared" ref="AB37:AB62" si="37">IF(_xlfn.NUMBERVALUE(AA37)-_xlfn.NUMBERVALUE(Q37)&lt;&gt;0, _xlfn.NUMBERVALUE(AA37)-_xlfn.NUMBERVALUE(Q37), "")</f>
        <v/>
      </c>
      <c r="AD37" s="144">
        <f>IF(R37&lt;&gt; "", R37/R63, "")</f>
        <v>6.397813111154733E-4</v>
      </c>
      <c r="AE37" s="62" t="str">
        <f t="shared" ref="AE37:AE62" si="38">IF(AA37&lt;&gt; "", AA37/AA$63, "")</f>
        <v/>
      </c>
      <c r="AF37" s="70">
        <f t="shared" ref="AF37:AF62" si="39">IF(_xlfn.NUMBERVALUE(AE37)-_xlfn.NUMBERVALUE(AD37)&lt;&gt; 0, _xlfn.NUMBERVALUE(AE37)-_xlfn.NUMBERVALUE(AD37), "")</f>
        <v>-6.3978131111547298E-4</v>
      </c>
      <c r="AH37" s="97" t="str">
        <f t="shared" ref="AH37:AH62" si="40">IF(_xlfn.NUMBERVALUE(AA37)&lt;&gt;0,R37, "")</f>
        <v/>
      </c>
      <c r="AI37" s="62" t="str">
        <f t="shared" si="20"/>
        <v/>
      </c>
      <c r="AJ37" s="62" t="str">
        <f t="shared" si="21"/>
        <v/>
      </c>
      <c r="AK37" s="145" t="str">
        <f t="shared" si="22"/>
        <v/>
      </c>
    </row>
    <row r="38" spans="1:37" ht="15" customHeight="1" x14ac:dyDescent="0.2">
      <c r="A38" s="47" t="s">
        <v>250</v>
      </c>
      <c r="B38" s="48" t="s">
        <v>308</v>
      </c>
      <c r="C38" s="152">
        <v>448</v>
      </c>
      <c r="D38" s="134"/>
      <c r="E38" s="42">
        <f t="shared" si="23"/>
        <v>9.0807742981656031E-3</v>
      </c>
      <c r="F38" s="43">
        <f t="shared" si="18"/>
        <v>0</v>
      </c>
      <c r="G38" s="43">
        <f t="shared" si="24"/>
        <v>448</v>
      </c>
      <c r="H38" s="43" t="str">
        <f>IF(C38&lt;&gt;"", IF(RANK(G38, G$5:G$62)+COUNTIF(G$38:G38, G38) -1&lt;=(H$65-F$63), RANK(G38, G$5:G$62)+COUNTIF(G$38:G38, G38) -1, ""), "")</f>
        <v/>
      </c>
      <c r="I38" s="44" t="str">
        <f t="shared" si="25"/>
        <v/>
      </c>
      <c r="J38" s="143">
        <v>1238</v>
      </c>
      <c r="K38" s="134"/>
      <c r="L38" s="42">
        <f t="shared" si="26"/>
        <v>2.5975660931598823E-2</v>
      </c>
      <c r="M38" s="43">
        <f t="shared" si="19"/>
        <v>0</v>
      </c>
      <c r="N38" s="43">
        <f t="shared" si="27"/>
        <v>1238</v>
      </c>
      <c r="O38" s="43" t="str">
        <f>IF(J38&lt;&gt;"", IF(RANK(N38, N$5:N$62)+COUNTIF(N$38:N38, N38) -1&lt;=(O$65-M$63), RANK(N38, N$5:N$62)+COUNTIF(N$38:N38, N38) -1, ""), "")</f>
        <v/>
      </c>
      <c r="P38" s="44" t="str">
        <f t="shared" si="28"/>
        <v/>
      </c>
      <c r="Q38" s="148" t="str">
        <f t="shared" si="29"/>
        <v/>
      </c>
      <c r="R38" s="50">
        <f t="shared" si="30"/>
        <v>1686</v>
      </c>
      <c r="S38" s="51"/>
      <c r="T38" s="84" t="str">
        <f t="shared" si="31"/>
        <v/>
      </c>
      <c r="U38" s="86" t="str">
        <f t="shared" si="32"/>
        <v/>
      </c>
      <c r="V38" s="86"/>
      <c r="W38" s="83" t="str">
        <f t="shared" si="33"/>
        <v/>
      </c>
      <c r="X38" s="86" t="str">
        <f t="shared" si="34"/>
        <v/>
      </c>
      <c r="Y38" s="86" t="str">
        <f t="shared" si="35"/>
        <v/>
      </c>
      <c r="Z38" s="84" t="str">
        <f>IF(T38&lt;&gt;"", IF(RANK(Y38, Y$5:Y$62)+COUNTIF(Y$38:Y38, Y38) -1&lt;=(B$68-U$63-X$63), RANK(Y38, Y$5:Y$62)+COUNTIF(Y$38:Y38, Y38) -1, ""), "")</f>
        <v/>
      </c>
      <c r="AA38" s="93" t="str">
        <f t="shared" si="36"/>
        <v/>
      </c>
      <c r="AB38" s="103" t="str">
        <f t="shared" si="37"/>
        <v/>
      </c>
      <c r="AD38" s="144">
        <f>IF(R38&lt;&gt; "", R38/R63, "")</f>
        <v>2.0429380502664544E-3</v>
      </c>
      <c r="AE38" s="62" t="str">
        <f t="shared" si="38"/>
        <v/>
      </c>
      <c r="AF38" s="70">
        <f t="shared" si="39"/>
        <v>-2.0429380502664501E-3</v>
      </c>
      <c r="AH38" s="97" t="str">
        <f t="shared" si="40"/>
        <v/>
      </c>
      <c r="AI38" s="62" t="str">
        <f t="shared" si="20"/>
        <v/>
      </c>
      <c r="AJ38" s="62" t="str">
        <f t="shared" si="21"/>
        <v/>
      </c>
      <c r="AK38" s="145" t="str">
        <f t="shared" si="22"/>
        <v/>
      </c>
    </row>
    <row r="39" spans="1:37" ht="15" customHeight="1" x14ac:dyDescent="0.2">
      <c r="A39" s="47" t="s">
        <v>251</v>
      </c>
      <c r="B39" s="48" t="s">
        <v>309</v>
      </c>
      <c r="C39" s="153"/>
      <c r="D39" s="134"/>
      <c r="E39" s="42" t="str">
        <f t="shared" si="23"/>
        <v/>
      </c>
      <c r="F39" s="43" t="str">
        <f t="shared" si="18"/>
        <v/>
      </c>
      <c r="G39" s="43" t="str">
        <f t="shared" si="24"/>
        <v/>
      </c>
      <c r="H39" s="43" t="str">
        <f>IF(C39&lt;&gt;"", IF(RANK(G39, G$5:G$62)+COUNTIF(G$39:G39, G39) -1&lt;=(H$65-F$63), RANK(G39, G$5:G$62)+COUNTIF(G$39:G39, G39) -1, ""), "")</f>
        <v/>
      </c>
      <c r="I39" s="44" t="str">
        <f t="shared" si="25"/>
        <v/>
      </c>
      <c r="J39" s="142"/>
      <c r="K39" s="134"/>
      <c r="L39" s="42" t="str">
        <f t="shared" si="26"/>
        <v/>
      </c>
      <c r="M39" s="43" t="str">
        <f t="shared" si="19"/>
        <v/>
      </c>
      <c r="N39" s="43" t="str">
        <f t="shared" si="27"/>
        <v/>
      </c>
      <c r="O39" s="43" t="str">
        <f>IF(J39&lt;&gt;"", IF(RANK(N39, N$5:N$62)+COUNTIF(N$39:N39, N39) -1&lt;=(O$65-M$63), RANK(N39, N$5:N$62)+COUNTIF(N$39:N39, N39) -1, ""), "")</f>
        <v/>
      </c>
      <c r="P39" s="44" t="str">
        <f t="shared" si="28"/>
        <v/>
      </c>
      <c r="Q39" s="148" t="str">
        <f t="shared" si="29"/>
        <v/>
      </c>
      <c r="R39" s="50" t="str">
        <f t="shared" si="30"/>
        <v/>
      </c>
      <c r="S39" s="51"/>
      <c r="T39" s="84" t="str">
        <f t="shared" si="31"/>
        <v/>
      </c>
      <c r="U39" s="86" t="str">
        <f t="shared" si="32"/>
        <v/>
      </c>
      <c r="V39" s="86"/>
      <c r="W39" s="83" t="str">
        <f t="shared" si="33"/>
        <v/>
      </c>
      <c r="X39" s="86" t="str">
        <f t="shared" si="34"/>
        <v/>
      </c>
      <c r="Y39" s="86" t="str">
        <f t="shared" si="35"/>
        <v/>
      </c>
      <c r="Z39" s="84" t="str">
        <f>IF(T39&lt;&gt;"", IF(RANK(Y39, Y$5:Y$62)+COUNTIF(Y$39:Y39, Y39) -1&lt;=(B$68-U$63-X$63), RANK(Y39, Y$5:Y$62)+COUNTIF(Y$39:Y39, Y39) -1, ""), "")</f>
        <v/>
      </c>
      <c r="AA39" s="93" t="str">
        <f t="shared" si="36"/>
        <v/>
      </c>
      <c r="AB39" s="103" t="str">
        <f t="shared" si="37"/>
        <v/>
      </c>
      <c r="AD39" s="144" t="str">
        <f>IF(R39&lt;&gt; "", R39/R63, "")</f>
        <v/>
      </c>
      <c r="AE39" s="62" t="str">
        <f t="shared" si="38"/>
        <v/>
      </c>
      <c r="AF39" s="70" t="str">
        <f t="shared" si="39"/>
        <v/>
      </c>
      <c r="AH39" s="97" t="str">
        <f t="shared" si="40"/>
        <v/>
      </c>
      <c r="AI39" s="62" t="str">
        <f t="shared" si="20"/>
        <v/>
      </c>
      <c r="AJ39" s="62" t="str">
        <f t="shared" si="21"/>
        <v/>
      </c>
      <c r="AK39" s="145" t="str">
        <f t="shared" si="22"/>
        <v/>
      </c>
    </row>
    <row r="40" spans="1:37" ht="15" customHeight="1" x14ac:dyDescent="0.2">
      <c r="A40" s="47" t="s">
        <v>252</v>
      </c>
      <c r="B40" s="48" t="s">
        <v>310</v>
      </c>
      <c r="C40" s="152">
        <v>83</v>
      </c>
      <c r="D40" s="134"/>
      <c r="E40" s="42">
        <f t="shared" si="23"/>
        <v>1.6823755954190737E-3</v>
      </c>
      <c r="F40" s="43">
        <f t="shared" si="18"/>
        <v>0</v>
      </c>
      <c r="G40" s="43">
        <f t="shared" si="24"/>
        <v>83</v>
      </c>
      <c r="H40" s="43" t="str">
        <f>IF(C40&lt;&gt;"", IF(RANK(G40, G$5:G$62)+COUNTIF(G$40:G40, G40) -1&lt;=(H$65-F$63), RANK(G40, G$5:G$62)+COUNTIF(G$40:G40, G40) -1, ""), "")</f>
        <v/>
      </c>
      <c r="I40" s="44" t="str">
        <f t="shared" si="25"/>
        <v/>
      </c>
      <c r="J40" s="143">
        <v>118</v>
      </c>
      <c r="K40" s="134"/>
      <c r="L40" s="42">
        <f t="shared" si="26"/>
        <v>2.4758707511540077E-3</v>
      </c>
      <c r="M40" s="43">
        <f t="shared" si="19"/>
        <v>0</v>
      </c>
      <c r="N40" s="43">
        <f t="shared" si="27"/>
        <v>118</v>
      </c>
      <c r="O40" s="43" t="str">
        <f>IF(J40&lt;&gt;"", IF(RANK(N40, N$5:N$62)+COUNTIF(N$40:N40, N40) -1&lt;=(O$65-M$63), RANK(N40, N$5:N$62)+COUNTIF(N$40:N40, N40) -1, ""), "")</f>
        <v/>
      </c>
      <c r="P40" s="44" t="str">
        <f t="shared" si="28"/>
        <v/>
      </c>
      <c r="Q40" s="148" t="str">
        <f t="shared" si="29"/>
        <v/>
      </c>
      <c r="R40" s="50">
        <f t="shared" si="30"/>
        <v>201</v>
      </c>
      <c r="S40" s="51"/>
      <c r="T40" s="84" t="str">
        <f t="shared" si="31"/>
        <v/>
      </c>
      <c r="U40" s="86" t="str">
        <f t="shared" si="32"/>
        <v/>
      </c>
      <c r="V40" s="86"/>
      <c r="W40" s="83" t="str">
        <f t="shared" si="33"/>
        <v/>
      </c>
      <c r="X40" s="86" t="str">
        <f t="shared" si="34"/>
        <v/>
      </c>
      <c r="Y40" s="86" t="str">
        <f t="shared" si="35"/>
        <v/>
      </c>
      <c r="Z40" s="84" t="str">
        <f>IF(T40&lt;&gt;"", IF(RANK(Y40, Y$5:Y$62)+COUNTIF(Y$40:Y40, Y40) -1&lt;=(B$68-U$63-X$63), RANK(Y40, Y$5:Y$62)+COUNTIF(Y$40:Y40, Y40) -1, ""), "")</f>
        <v/>
      </c>
      <c r="AA40" s="93" t="str">
        <f t="shared" si="36"/>
        <v/>
      </c>
      <c r="AB40" s="103" t="str">
        <f t="shared" si="37"/>
        <v/>
      </c>
      <c r="AD40" s="144">
        <f>IF(R40&lt;&gt; "", R40/R63, "")</f>
        <v>2.4355311275418585E-4</v>
      </c>
      <c r="AE40" s="62" t="str">
        <f t="shared" si="38"/>
        <v/>
      </c>
      <c r="AF40" s="70">
        <f t="shared" si="39"/>
        <v>-2.4355311275418601E-4</v>
      </c>
      <c r="AH40" s="97" t="str">
        <f t="shared" si="40"/>
        <v/>
      </c>
      <c r="AI40" s="62" t="str">
        <f t="shared" si="20"/>
        <v/>
      </c>
      <c r="AJ40" s="62" t="str">
        <f t="shared" si="21"/>
        <v/>
      </c>
      <c r="AK40" s="145" t="str">
        <f t="shared" si="22"/>
        <v/>
      </c>
    </row>
    <row r="41" spans="1:37" ht="15" customHeight="1" x14ac:dyDescent="0.2">
      <c r="A41" s="47" t="s">
        <v>253</v>
      </c>
      <c r="B41" s="48" t="s">
        <v>311</v>
      </c>
      <c r="C41" s="153"/>
      <c r="D41" s="134"/>
      <c r="E41" s="42" t="str">
        <f t="shared" si="23"/>
        <v/>
      </c>
      <c r="F41" s="43" t="str">
        <f t="shared" si="18"/>
        <v/>
      </c>
      <c r="G41" s="43" t="str">
        <f t="shared" si="24"/>
        <v/>
      </c>
      <c r="H41" s="43" t="str">
        <f>IF(C41&lt;&gt;"", IF(RANK(G41, G$5:G$62)+COUNTIF(G$41:G41, G41) -1&lt;=(H$65-F$63), RANK(G41, G$5:G$62)+COUNTIF(G$41:G41, G41) -1, ""), "")</f>
        <v/>
      </c>
      <c r="I41" s="44" t="str">
        <f t="shared" si="25"/>
        <v/>
      </c>
      <c r="J41" s="142"/>
      <c r="K41" s="134"/>
      <c r="L41" s="42" t="str">
        <f t="shared" si="26"/>
        <v/>
      </c>
      <c r="M41" s="43" t="str">
        <f t="shared" si="19"/>
        <v/>
      </c>
      <c r="N41" s="43" t="str">
        <f t="shared" si="27"/>
        <v/>
      </c>
      <c r="O41" s="43" t="str">
        <f>IF(J41&lt;&gt;"", IF(RANK(N41, N$5:N$62)+COUNTIF(N$41:N41, N41) -1&lt;=(O$65-M$63), RANK(N41, N$5:N$62)+COUNTIF(N$41:N41, N41) -1, ""), "")</f>
        <v/>
      </c>
      <c r="P41" s="44" t="str">
        <f t="shared" si="28"/>
        <v/>
      </c>
      <c r="Q41" s="148" t="str">
        <f t="shared" si="29"/>
        <v/>
      </c>
      <c r="R41" s="50" t="str">
        <f t="shared" si="30"/>
        <v/>
      </c>
      <c r="S41" s="51"/>
      <c r="T41" s="84" t="str">
        <f t="shared" si="31"/>
        <v/>
      </c>
      <c r="U41" s="86" t="str">
        <f t="shared" si="32"/>
        <v/>
      </c>
      <c r="V41" s="86"/>
      <c r="W41" s="83" t="str">
        <f t="shared" si="33"/>
        <v/>
      </c>
      <c r="X41" s="86" t="str">
        <f t="shared" si="34"/>
        <v/>
      </c>
      <c r="Y41" s="86" t="str">
        <f t="shared" si="35"/>
        <v/>
      </c>
      <c r="Z41" s="84" t="str">
        <f>IF(T41&lt;&gt;"", IF(RANK(Y41, Y$5:Y$62)+COUNTIF(Y$41:Y41, Y41) -1&lt;=(B$68-U$63-X$63), RANK(Y41, Y$5:Y$62)+COUNTIF(Y$41:Y41, Y41) -1, ""), "")</f>
        <v/>
      </c>
      <c r="AA41" s="93" t="str">
        <f t="shared" si="36"/>
        <v/>
      </c>
      <c r="AB41" s="103" t="str">
        <f t="shared" si="37"/>
        <v/>
      </c>
      <c r="AD41" s="144" t="str">
        <f>IF(R41&lt;&gt; "", R41/R63, "")</f>
        <v/>
      </c>
      <c r="AE41" s="62" t="str">
        <f t="shared" si="38"/>
        <v/>
      </c>
      <c r="AF41" s="70" t="str">
        <f t="shared" si="39"/>
        <v/>
      </c>
      <c r="AH41" s="97" t="str">
        <f t="shared" si="40"/>
        <v/>
      </c>
      <c r="AI41" s="62" t="str">
        <f t="shared" si="20"/>
        <v/>
      </c>
      <c r="AJ41" s="62" t="str">
        <f t="shared" si="21"/>
        <v/>
      </c>
      <c r="AK41" s="145" t="str">
        <f t="shared" si="22"/>
        <v/>
      </c>
    </row>
    <row r="42" spans="1:37" ht="15" customHeight="1" x14ac:dyDescent="0.2">
      <c r="A42" s="47" t="s">
        <v>254</v>
      </c>
      <c r="B42" s="48" t="s">
        <v>312</v>
      </c>
      <c r="C42" s="152">
        <v>129</v>
      </c>
      <c r="D42" s="134"/>
      <c r="E42" s="42">
        <f t="shared" si="23"/>
        <v>2.6147765278200061E-3</v>
      </c>
      <c r="F42" s="43">
        <f t="shared" si="18"/>
        <v>0</v>
      </c>
      <c r="G42" s="43">
        <f t="shared" si="24"/>
        <v>129</v>
      </c>
      <c r="H42" s="43" t="str">
        <f>IF(C42&lt;&gt;"", IF(RANK(G42, G$5:G$62)+COUNTIF(G$42:G42, G42) -1&lt;=(H$65-F$63), RANK(G42, G$5:G$62)+COUNTIF(G$42:G42, G42) -1, ""), "")</f>
        <v/>
      </c>
      <c r="I42" s="44" t="str">
        <f t="shared" si="25"/>
        <v/>
      </c>
      <c r="J42" s="143">
        <v>109</v>
      </c>
      <c r="K42" s="134"/>
      <c r="L42" s="42">
        <f t="shared" si="26"/>
        <v>2.2870331514897187E-3</v>
      </c>
      <c r="M42" s="43">
        <f t="shared" si="19"/>
        <v>0</v>
      </c>
      <c r="N42" s="43">
        <f t="shared" si="27"/>
        <v>109</v>
      </c>
      <c r="O42" s="43" t="str">
        <f>IF(J42&lt;&gt;"", IF(RANK(N42, N$5:N$62)+COUNTIF(N$42:N42, N42) -1&lt;=(O$65-M$63), RANK(N42, N$5:N$62)+COUNTIF(N$42:N42, N42) -1, ""), "")</f>
        <v/>
      </c>
      <c r="P42" s="44" t="str">
        <f t="shared" si="28"/>
        <v/>
      </c>
      <c r="Q42" s="148" t="str">
        <f t="shared" si="29"/>
        <v/>
      </c>
      <c r="R42" s="50">
        <f t="shared" si="30"/>
        <v>238</v>
      </c>
      <c r="S42" s="51"/>
      <c r="T42" s="84" t="str">
        <f t="shared" si="31"/>
        <v/>
      </c>
      <c r="U42" s="86" t="str">
        <f t="shared" si="32"/>
        <v/>
      </c>
      <c r="V42" s="86"/>
      <c r="W42" s="83" t="str">
        <f t="shared" si="33"/>
        <v/>
      </c>
      <c r="X42" s="86" t="str">
        <f t="shared" si="34"/>
        <v/>
      </c>
      <c r="Y42" s="86" t="str">
        <f t="shared" si="35"/>
        <v/>
      </c>
      <c r="Z42" s="84" t="str">
        <f>IF(T42&lt;&gt;"", IF(RANK(Y42, Y$5:Y$62)+COUNTIF(Y$42:Y42, Y42) -1&lt;=(B$68-U$63-X$63), RANK(Y42, Y$5:Y$62)+COUNTIF(Y$42:Y42, Y42) -1, ""), "")</f>
        <v/>
      </c>
      <c r="AA42" s="93" t="str">
        <f t="shared" si="36"/>
        <v/>
      </c>
      <c r="AB42" s="103" t="str">
        <f t="shared" si="37"/>
        <v/>
      </c>
      <c r="AD42" s="144">
        <f>IF(R42&lt;&gt; "", R42/R63, "")</f>
        <v>2.8838627281341407E-4</v>
      </c>
      <c r="AE42" s="62" t="str">
        <f t="shared" si="38"/>
        <v/>
      </c>
      <c r="AF42" s="70">
        <f t="shared" si="39"/>
        <v>-2.8838627281341402E-4</v>
      </c>
      <c r="AH42" s="97" t="str">
        <f t="shared" si="40"/>
        <v/>
      </c>
      <c r="AI42" s="62" t="str">
        <f t="shared" si="20"/>
        <v/>
      </c>
      <c r="AJ42" s="62" t="str">
        <f t="shared" si="21"/>
        <v/>
      </c>
      <c r="AK42" s="145" t="str">
        <f t="shared" si="22"/>
        <v/>
      </c>
    </row>
    <row r="43" spans="1:37" ht="15" customHeight="1" x14ac:dyDescent="0.2">
      <c r="A43" s="47" t="s">
        <v>255</v>
      </c>
      <c r="B43" s="48" t="s">
        <v>313</v>
      </c>
      <c r="C43" s="152">
        <v>745</v>
      </c>
      <c r="D43" s="134"/>
      <c r="E43" s="42">
        <f t="shared" si="23"/>
        <v>1.510084118779771E-2</v>
      </c>
      <c r="F43" s="43">
        <f t="shared" si="18"/>
        <v>0</v>
      </c>
      <c r="G43" s="43">
        <f t="shared" si="24"/>
        <v>745</v>
      </c>
      <c r="H43" s="43" t="str">
        <f>IF(C43&lt;&gt;"", IF(RANK(G43, G$5:G$62)+COUNTIF(G$43:G43, G43) -1&lt;=(H$65-F$63), RANK(G43, G$5:G$62)+COUNTIF(G$43:G43, G43) -1, ""), "")</f>
        <v/>
      </c>
      <c r="I43" s="44" t="str">
        <f t="shared" si="25"/>
        <v/>
      </c>
      <c r="J43" s="143">
        <v>1069</v>
      </c>
      <c r="K43" s="134"/>
      <c r="L43" s="42">
        <f t="shared" si="26"/>
        <v>2.2429710449013849E-2</v>
      </c>
      <c r="M43" s="43">
        <f t="shared" si="19"/>
        <v>0</v>
      </c>
      <c r="N43" s="43">
        <f t="shared" si="27"/>
        <v>1069</v>
      </c>
      <c r="O43" s="43" t="str">
        <f>IF(J43&lt;&gt;"", IF(RANK(N43, N$5:N$62)+COUNTIF(N$43:N43, N43) -1&lt;=(O$65-M$63), RANK(N43, N$5:N$62)+COUNTIF(N$43:N43, N43) -1, ""), "")</f>
        <v/>
      </c>
      <c r="P43" s="44" t="str">
        <f t="shared" si="28"/>
        <v/>
      </c>
      <c r="Q43" s="148" t="str">
        <f t="shared" si="29"/>
        <v/>
      </c>
      <c r="R43" s="50">
        <f t="shared" si="30"/>
        <v>1814</v>
      </c>
      <c r="S43" s="51"/>
      <c r="T43" s="84" t="str">
        <f t="shared" si="31"/>
        <v/>
      </c>
      <c r="U43" s="86" t="str">
        <f t="shared" si="32"/>
        <v/>
      </c>
      <c r="V43" s="86"/>
      <c r="W43" s="83" t="str">
        <f t="shared" si="33"/>
        <v/>
      </c>
      <c r="X43" s="86" t="str">
        <f t="shared" si="34"/>
        <v/>
      </c>
      <c r="Y43" s="86" t="str">
        <f t="shared" si="35"/>
        <v/>
      </c>
      <c r="Z43" s="84" t="str">
        <f>IF(T43&lt;&gt;"", IF(RANK(Y43, Y$5:Y$62)+COUNTIF(Y$43:Y43, Y43) -1&lt;=(B$68-U$63-X$63), RANK(Y43, Y$5:Y$62)+COUNTIF(Y$43:Y43, Y43) -1, ""), "")</f>
        <v/>
      </c>
      <c r="AA43" s="93" t="str">
        <f t="shared" si="36"/>
        <v/>
      </c>
      <c r="AB43" s="103" t="str">
        <f t="shared" si="37"/>
        <v/>
      </c>
      <c r="AD43" s="144">
        <f>IF(R43&lt;&gt; "", R43/R63, "")</f>
        <v>2.1980365499308114E-3</v>
      </c>
      <c r="AE43" s="62" t="str">
        <f t="shared" si="38"/>
        <v/>
      </c>
      <c r="AF43" s="70">
        <f t="shared" si="39"/>
        <v>-2.1980365499308101E-3</v>
      </c>
      <c r="AH43" s="97" t="str">
        <f t="shared" si="40"/>
        <v/>
      </c>
      <c r="AI43" s="62" t="str">
        <f t="shared" si="20"/>
        <v/>
      </c>
      <c r="AJ43" s="62" t="str">
        <f t="shared" si="21"/>
        <v/>
      </c>
      <c r="AK43" s="145" t="str">
        <f t="shared" si="22"/>
        <v/>
      </c>
    </row>
    <row r="44" spans="1:37" ht="15" customHeight="1" x14ac:dyDescent="0.2">
      <c r="A44" s="47" t="s">
        <v>256</v>
      </c>
      <c r="B44" s="48" t="s">
        <v>314</v>
      </c>
      <c r="C44" s="152">
        <v>8244</v>
      </c>
      <c r="D44" s="134"/>
      <c r="E44" s="42">
        <f t="shared" si="23"/>
        <v>0.16710246275463667</v>
      </c>
      <c r="F44" s="43">
        <f t="shared" si="18"/>
        <v>0</v>
      </c>
      <c r="G44" s="43">
        <f t="shared" si="24"/>
        <v>8244</v>
      </c>
      <c r="H44" s="43" t="str">
        <f>IF(C44&lt;&gt;"", IF(RANK(G44, G$5:G$62)+COUNTIF(G$44:G44, G44) -1&lt;=(H$65-F$63), RANK(G44, G$5:G$62)+COUNTIF(G$44:G44, G44) -1, ""), "")</f>
        <v/>
      </c>
      <c r="I44" s="44" t="str">
        <f t="shared" si="25"/>
        <v/>
      </c>
      <c r="J44" s="143">
        <v>3594</v>
      </c>
      <c r="K44" s="134"/>
      <c r="L44" s="42">
        <f t="shared" si="26"/>
        <v>7.5409148132605963E-2</v>
      </c>
      <c r="M44" s="43">
        <f t="shared" si="19"/>
        <v>0</v>
      </c>
      <c r="N44" s="43">
        <f t="shared" si="27"/>
        <v>3594</v>
      </c>
      <c r="O44" s="43" t="str">
        <f>IF(J44&lt;&gt;"", IF(RANK(N44, N$5:N$62)+COUNTIF(N$44:N44, N44) -1&lt;=(O$65-M$63), RANK(N44, N$5:N$62)+COUNTIF(N$44:N44, N44) -1, ""), "")</f>
        <v/>
      </c>
      <c r="P44" s="44" t="str">
        <f t="shared" si="28"/>
        <v/>
      </c>
      <c r="Q44" s="148" t="str">
        <f t="shared" si="29"/>
        <v/>
      </c>
      <c r="R44" s="50">
        <f t="shared" si="30"/>
        <v>11838</v>
      </c>
      <c r="S44" s="51"/>
      <c r="T44" s="84" t="str">
        <f t="shared" si="31"/>
        <v/>
      </c>
      <c r="U44" s="86" t="str">
        <f t="shared" si="32"/>
        <v/>
      </c>
      <c r="V44" s="86"/>
      <c r="W44" s="83" t="str">
        <f t="shared" si="33"/>
        <v/>
      </c>
      <c r="X44" s="86" t="str">
        <f t="shared" si="34"/>
        <v/>
      </c>
      <c r="Y44" s="86" t="str">
        <f t="shared" si="35"/>
        <v/>
      </c>
      <c r="Z44" s="84" t="str">
        <f>IF(T44&lt;&gt;"", IF(RANK(Y44, Y$5:Y$62)+COUNTIF(Y$44:Y44, Y44) -1&lt;=(B$68-U$63-X$63), RANK(Y44, Y$5:Y$62)+COUNTIF(Y$44:Y44, Y44) -1, ""), "")</f>
        <v/>
      </c>
      <c r="AA44" s="93" t="str">
        <f t="shared" si="36"/>
        <v/>
      </c>
      <c r="AB44" s="103" t="str">
        <f t="shared" si="37"/>
        <v/>
      </c>
      <c r="AD44" s="144">
        <f>IF(R44&lt;&gt; "", R44/R63, "")</f>
        <v>1.4344187804895782E-2</v>
      </c>
      <c r="AE44" s="62" t="str">
        <f t="shared" si="38"/>
        <v/>
      </c>
      <c r="AF44" s="70">
        <f t="shared" si="39"/>
        <v>-1.4344187804895801E-2</v>
      </c>
      <c r="AH44" s="97" t="str">
        <f t="shared" si="40"/>
        <v/>
      </c>
      <c r="AI44" s="62" t="str">
        <f t="shared" si="20"/>
        <v/>
      </c>
      <c r="AJ44" s="62" t="str">
        <f t="shared" si="21"/>
        <v/>
      </c>
      <c r="AK44" s="145" t="str">
        <f t="shared" si="22"/>
        <v/>
      </c>
    </row>
    <row r="45" spans="1:37" ht="15" customHeight="1" x14ac:dyDescent="0.2">
      <c r="A45" s="47" t="s">
        <v>257</v>
      </c>
      <c r="B45" s="48" t="s">
        <v>315</v>
      </c>
      <c r="C45" s="153"/>
      <c r="D45" s="134"/>
      <c r="E45" s="42" t="str">
        <f t="shared" si="23"/>
        <v/>
      </c>
      <c r="F45" s="43" t="str">
        <f t="shared" si="18"/>
        <v/>
      </c>
      <c r="G45" s="43" t="str">
        <f t="shared" si="24"/>
        <v/>
      </c>
      <c r="H45" s="43" t="str">
        <f>IF(C45&lt;&gt;"", IF(RANK(G45, G$5:G$62)+COUNTIF(G$45:G45, G45) -1&lt;=(H$65-F$63), RANK(G45, G$5:G$62)+COUNTIF(G$45:G45, G45) -1, ""), "")</f>
        <v/>
      </c>
      <c r="I45" s="44" t="str">
        <f t="shared" si="25"/>
        <v/>
      </c>
      <c r="J45" s="142"/>
      <c r="K45" s="134"/>
      <c r="L45" s="42" t="str">
        <f t="shared" si="26"/>
        <v/>
      </c>
      <c r="M45" s="43" t="str">
        <f t="shared" si="19"/>
        <v/>
      </c>
      <c r="N45" s="43" t="str">
        <f t="shared" si="27"/>
        <v/>
      </c>
      <c r="O45" s="43" t="str">
        <f>IF(J45&lt;&gt;"", IF(RANK(N45, N$5:N$62)+COUNTIF(N$45:N45, N45) -1&lt;=(O$65-M$63), RANK(N45, N$5:N$62)+COUNTIF(N$45:N45, N45) -1, ""), "")</f>
        <v/>
      </c>
      <c r="P45" s="44" t="str">
        <f t="shared" si="28"/>
        <v/>
      </c>
      <c r="Q45" s="148" t="str">
        <f t="shared" si="29"/>
        <v/>
      </c>
      <c r="R45" s="50" t="str">
        <f t="shared" si="30"/>
        <v/>
      </c>
      <c r="S45" s="51"/>
      <c r="T45" s="84" t="str">
        <f t="shared" si="31"/>
        <v/>
      </c>
      <c r="U45" s="86" t="str">
        <f t="shared" si="32"/>
        <v/>
      </c>
      <c r="V45" s="86"/>
      <c r="W45" s="83" t="str">
        <f t="shared" si="33"/>
        <v/>
      </c>
      <c r="X45" s="86" t="str">
        <f t="shared" si="34"/>
        <v/>
      </c>
      <c r="Y45" s="86" t="str">
        <f t="shared" si="35"/>
        <v/>
      </c>
      <c r="Z45" s="84" t="str">
        <f>IF(T45&lt;&gt;"", IF(RANK(Y45, Y$5:Y$62)+COUNTIF(Y$45:Y45, Y45) -1&lt;=(B$68-U$63-X$63), RANK(Y45, Y$5:Y$62)+COUNTIF(Y$45:Y45, Y45) -1, ""), "")</f>
        <v/>
      </c>
      <c r="AA45" s="93" t="str">
        <f t="shared" si="36"/>
        <v/>
      </c>
      <c r="AB45" s="103" t="str">
        <f t="shared" si="37"/>
        <v/>
      </c>
      <c r="AD45" s="144" t="str">
        <f>IF(R45&lt;&gt; "", R45/R63, "")</f>
        <v/>
      </c>
      <c r="AE45" s="62" t="str">
        <f t="shared" si="38"/>
        <v/>
      </c>
      <c r="AF45" s="70" t="str">
        <f t="shared" si="39"/>
        <v/>
      </c>
      <c r="AH45" s="97" t="str">
        <f t="shared" si="40"/>
        <v/>
      </c>
      <c r="AI45" s="62" t="str">
        <f t="shared" si="20"/>
        <v/>
      </c>
      <c r="AJ45" s="62" t="str">
        <f t="shared" si="21"/>
        <v/>
      </c>
      <c r="AK45" s="145" t="str">
        <f t="shared" si="22"/>
        <v/>
      </c>
    </row>
    <row r="46" spans="1:37" ht="15" customHeight="1" x14ac:dyDescent="0.2">
      <c r="A46" s="47" t="s">
        <v>258</v>
      </c>
      <c r="B46" s="48" t="s">
        <v>316</v>
      </c>
      <c r="C46" s="153"/>
      <c r="D46" s="134"/>
      <c r="E46" s="42" t="str">
        <f t="shared" si="23"/>
        <v/>
      </c>
      <c r="F46" s="43" t="str">
        <f t="shared" si="18"/>
        <v/>
      </c>
      <c r="G46" s="43" t="str">
        <f t="shared" si="24"/>
        <v/>
      </c>
      <c r="H46" s="43" t="str">
        <f>IF(C46&lt;&gt;"", IF(RANK(G46, G$5:G$62)+COUNTIF(G$46:G46, G46) -1&lt;=(H$65-F$63), RANK(G46, G$5:G$62)+COUNTIF(G$46:G46, G46) -1, ""), "")</f>
        <v/>
      </c>
      <c r="I46" s="44" t="str">
        <f t="shared" si="25"/>
        <v/>
      </c>
      <c r="J46" s="142"/>
      <c r="K46" s="134"/>
      <c r="L46" s="42" t="str">
        <f t="shared" si="26"/>
        <v/>
      </c>
      <c r="M46" s="43" t="str">
        <f t="shared" si="19"/>
        <v/>
      </c>
      <c r="N46" s="43" t="str">
        <f t="shared" si="27"/>
        <v/>
      </c>
      <c r="O46" s="43" t="str">
        <f>IF(J46&lt;&gt;"", IF(RANK(N46, N$5:N$62)+COUNTIF(N$46:N46, N46) -1&lt;=(O$65-M$63), RANK(N46, N$5:N$62)+COUNTIF(N$46:N46, N46) -1, ""), "")</f>
        <v/>
      </c>
      <c r="P46" s="44" t="str">
        <f t="shared" si="28"/>
        <v/>
      </c>
      <c r="Q46" s="148" t="str">
        <f t="shared" si="29"/>
        <v/>
      </c>
      <c r="R46" s="50" t="str">
        <f t="shared" si="30"/>
        <v/>
      </c>
      <c r="S46" s="51"/>
      <c r="T46" s="84" t="str">
        <f t="shared" si="31"/>
        <v/>
      </c>
      <c r="U46" s="86" t="str">
        <f t="shared" si="32"/>
        <v/>
      </c>
      <c r="V46" s="86"/>
      <c r="W46" s="83" t="str">
        <f t="shared" si="33"/>
        <v/>
      </c>
      <c r="X46" s="86" t="str">
        <f t="shared" si="34"/>
        <v/>
      </c>
      <c r="Y46" s="86" t="str">
        <f t="shared" si="35"/>
        <v/>
      </c>
      <c r="Z46" s="84" t="str">
        <f>IF(T46&lt;&gt;"", IF(RANK(Y46, Y$5:Y$62)+COUNTIF(Y$46:Y46, Y46) -1&lt;=(B$68-U$63-X$63), RANK(Y46, Y$5:Y$62)+COUNTIF(Y$46:Y46, Y46) -1, ""), "")</f>
        <v/>
      </c>
      <c r="AA46" s="93" t="str">
        <f t="shared" si="36"/>
        <v/>
      </c>
      <c r="AB46" s="103" t="str">
        <f t="shared" si="37"/>
        <v/>
      </c>
      <c r="AD46" s="144" t="str">
        <f>IF(R46&lt;&gt; "", R46/R63, "")</f>
        <v/>
      </c>
      <c r="AE46" s="62" t="str">
        <f t="shared" si="38"/>
        <v/>
      </c>
      <c r="AF46" s="70" t="str">
        <f t="shared" si="39"/>
        <v/>
      </c>
      <c r="AH46" s="97" t="str">
        <f t="shared" si="40"/>
        <v/>
      </c>
      <c r="AI46" s="62" t="str">
        <f t="shared" si="20"/>
        <v/>
      </c>
      <c r="AJ46" s="62" t="str">
        <f t="shared" si="21"/>
        <v/>
      </c>
      <c r="AK46" s="145" t="str">
        <f t="shared" si="22"/>
        <v/>
      </c>
    </row>
    <row r="47" spans="1:37" ht="15" customHeight="1" x14ac:dyDescent="0.2">
      <c r="A47" s="47" t="s">
        <v>259</v>
      </c>
      <c r="B47" s="48" t="s">
        <v>317</v>
      </c>
      <c r="C47" s="152">
        <v>1310</v>
      </c>
      <c r="D47" s="134"/>
      <c r="E47" s="42">
        <f t="shared" si="23"/>
        <v>2.6553156987939596E-2</v>
      </c>
      <c r="F47" s="43">
        <f t="shared" si="18"/>
        <v>0</v>
      </c>
      <c r="G47" s="43">
        <f t="shared" si="24"/>
        <v>1310</v>
      </c>
      <c r="H47" s="43" t="str">
        <f>IF(C47&lt;&gt;"", IF(RANK(G47, G$5:G$62)+COUNTIF(G$47:G47, G47) -1&lt;=(H$65-F$63), RANK(G47, G$5:G$62)+COUNTIF(G$47:G47, G47) -1, ""), "")</f>
        <v/>
      </c>
      <c r="I47" s="44" t="str">
        <f t="shared" si="25"/>
        <v/>
      </c>
      <c r="J47" s="143">
        <v>1096</v>
      </c>
      <c r="K47" s="134"/>
      <c r="L47" s="42">
        <f t="shared" si="26"/>
        <v>2.2996223248006716E-2</v>
      </c>
      <c r="M47" s="43">
        <f t="shared" si="19"/>
        <v>0</v>
      </c>
      <c r="N47" s="43">
        <f t="shared" si="27"/>
        <v>1096</v>
      </c>
      <c r="O47" s="43" t="str">
        <f>IF(J47&lt;&gt;"", IF(RANK(N47, N$5:N$62)+COUNTIF(N$47:N47, N47) -1&lt;=(O$65-M$63), RANK(N47, N$5:N$62)+COUNTIF(N$47:N47, N47) -1, ""), "")</f>
        <v/>
      </c>
      <c r="P47" s="44" t="str">
        <f t="shared" si="28"/>
        <v/>
      </c>
      <c r="Q47" s="148" t="str">
        <f t="shared" si="29"/>
        <v/>
      </c>
      <c r="R47" s="50">
        <f t="shared" si="30"/>
        <v>2406</v>
      </c>
      <c r="S47" s="51"/>
      <c r="T47" s="84" t="str">
        <f t="shared" si="31"/>
        <v/>
      </c>
      <c r="U47" s="86" t="str">
        <f t="shared" si="32"/>
        <v/>
      </c>
      <c r="V47" s="86"/>
      <c r="W47" s="83" t="str">
        <f t="shared" si="33"/>
        <v/>
      </c>
      <c r="X47" s="86" t="str">
        <f t="shared" si="34"/>
        <v/>
      </c>
      <c r="Y47" s="86" t="str">
        <f t="shared" si="35"/>
        <v/>
      </c>
      <c r="Z47" s="84" t="str">
        <f>IF(T47&lt;&gt;"", IF(RANK(Y47, Y$5:Y$62)+COUNTIF(Y$47:Y47, Y47) -1&lt;=(B$68-U$63-X$63), RANK(Y47, Y$5:Y$62)+COUNTIF(Y$47:Y47, Y47) -1, ""), "")</f>
        <v/>
      </c>
      <c r="AA47" s="93" t="str">
        <f t="shared" si="36"/>
        <v/>
      </c>
      <c r="AB47" s="103" t="str">
        <f t="shared" si="37"/>
        <v/>
      </c>
      <c r="AD47" s="144">
        <f>IF(R47&lt;&gt; "", R47/R63, "")</f>
        <v>2.9153671108784634E-3</v>
      </c>
      <c r="AE47" s="62" t="str">
        <f t="shared" si="38"/>
        <v/>
      </c>
      <c r="AF47" s="70">
        <f t="shared" si="39"/>
        <v>-2.9153671108784599E-3</v>
      </c>
      <c r="AH47" s="97" t="str">
        <f t="shared" si="40"/>
        <v/>
      </c>
      <c r="AI47" s="62" t="str">
        <f t="shared" si="20"/>
        <v/>
      </c>
      <c r="AJ47" s="62" t="str">
        <f t="shared" si="21"/>
        <v/>
      </c>
      <c r="AK47" s="145" t="str">
        <f t="shared" si="22"/>
        <v/>
      </c>
    </row>
    <row r="48" spans="1:37" ht="15" customHeight="1" x14ac:dyDescent="0.2">
      <c r="A48" s="47" t="s">
        <v>260</v>
      </c>
      <c r="B48" s="48" t="s">
        <v>318</v>
      </c>
      <c r="C48" s="152">
        <v>43</v>
      </c>
      <c r="D48" s="134"/>
      <c r="E48" s="42">
        <f t="shared" si="23"/>
        <v>8.7159217594000207E-4</v>
      </c>
      <c r="F48" s="43">
        <f t="shared" si="18"/>
        <v>0</v>
      </c>
      <c r="G48" s="43">
        <f t="shared" si="24"/>
        <v>43</v>
      </c>
      <c r="H48" s="43" t="str">
        <f>IF(C48&lt;&gt;"", IF(RANK(G48, G$5:G$62)+COUNTIF(G$48:G48, G48) -1&lt;=(H$65-F$63), RANK(G48, G$5:G$62)+COUNTIF(G$48:G48, G48) -1, ""), "")</f>
        <v/>
      </c>
      <c r="I48" s="44" t="str">
        <f t="shared" si="25"/>
        <v/>
      </c>
      <c r="J48" s="143">
        <v>61</v>
      </c>
      <c r="K48" s="134"/>
      <c r="L48" s="42">
        <f t="shared" si="26"/>
        <v>1.2798992866135124E-3</v>
      </c>
      <c r="M48" s="43">
        <f t="shared" si="19"/>
        <v>0</v>
      </c>
      <c r="N48" s="43">
        <f t="shared" si="27"/>
        <v>61</v>
      </c>
      <c r="O48" s="43" t="str">
        <f>IF(J48&lt;&gt;"", IF(RANK(N48, N$5:N$62)+COUNTIF(N$48:N48, N48) -1&lt;=(O$65-M$63), RANK(N48, N$5:N$62)+COUNTIF(N$48:N48, N48) -1, ""), "")</f>
        <v/>
      </c>
      <c r="P48" s="44" t="str">
        <f t="shared" si="28"/>
        <v/>
      </c>
      <c r="Q48" s="148" t="str">
        <f t="shared" si="29"/>
        <v/>
      </c>
      <c r="R48" s="50">
        <f t="shared" si="30"/>
        <v>104</v>
      </c>
      <c r="S48" s="51"/>
      <c r="T48" s="84" t="str">
        <f t="shared" si="31"/>
        <v/>
      </c>
      <c r="U48" s="86" t="str">
        <f t="shared" si="32"/>
        <v/>
      </c>
      <c r="V48" s="86"/>
      <c r="W48" s="83" t="str">
        <f t="shared" si="33"/>
        <v/>
      </c>
      <c r="X48" s="86" t="str">
        <f t="shared" si="34"/>
        <v/>
      </c>
      <c r="Y48" s="86" t="str">
        <f t="shared" si="35"/>
        <v/>
      </c>
      <c r="Z48" s="84" t="str">
        <f>IF(T48&lt;&gt;"", IF(RANK(Y48, Y$5:Y$62)+COUNTIF(Y$48:Y48, Y48) -1&lt;=(B$68-U$63-X$63), RANK(Y48, Y$5:Y$62)+COUNTIF(Y$48:Y48, Y48) -1, ""), "")</f>
        <v/>
      </c>
      <c r="AA48" s="93" t="str">
        <f t="shared" si="36"/>
        <v/>
      </c>
      <c r="AB48" s="103" t="str">
        <f t="shared" si="37"/>
        <v/>
      </c>
      <c r="AD48" s="144">
        <f>IF(R48&lt;&gt; "", R48/R63, "")</f>
        <v>1.2601753097729018E-4</v>
      </c>
      <c r="AE48" s="62" t="str">
        <f t="shared" si="38"/>
        <v/>
      </c>
      <c r="AF48" s="70">
        <f t="shared" si="39"/>
        <v>-1.2601753097728999E-4</v>
      </c>
      <c r="AH48" s="97" t="str">
        <f t="shared" si="40"/>
        <v/>
      </c>
      <c r="AI48" s="62" t="str">
        <f t="shared" si="20"/>
        <v/>
      </c>
      <c r="AJ48" s="62" t="str">
        <f t="shared" si="21"/>
        <v/>
      </c>
      <c r="AK48" s="145" t="str">
        <f t="shared" si="22"/>
        <v/>
      </c>
    </row>
    <row r="49" spans="1:37" ht="15" customHeight="1" x14ac:dyDescent="0.2">
      <c r="A49" s="47" t="s">
        <v>261</v>
      </c>
      <c r="B49" s="48" t="s">
        <v>319</v>
      </c>
      <c r="C49" s="152">
        <v>112</v>
      </c>
      <c r="D49" s="134"/>
      <c r="E49" s="42">
        <f t="shared" si="23"/>
        <v>2.2701935745414008E-3</v>
      </c>
      <c r="F49" s="43">
        <f t="shared" si="18"/>
        <v>0</v>
      </c>
      <c r="G49" s="43">
        <f t="shared" si="24"/>
        <v>112</v>
      </c>
      <c r="H49" s="43" t="str">
        <f>IF(C49&lt;&gt;"", IF(RANK(G49, G$5:G$62)+COUNTIF(G$49:G49, G49) -1&lt;=(H$65-F$63), RANK(G49, G$5:G$62)+COUNTIF(G$49:G49, G49) -1, ""), "")</f>
        <v/>
      </c>
      <c r="I49" s="44" t="str">
        <f t="shared" si="25"/>
        <v/>
      </c>
      <c r="J49" s="143">
        <v>83</v>
      </c>
      <c r="K49" s="134"/>
      <c r="L49" s="42">
        <f t="shared" si="26"/>
        <v>1.7415023080151069E-3</v>
      </c>
      <c r="M49" s="43">
        <f t="shared" si="19"/>
        <v>0</v>
      </c>
      <c r="N49" s="43">
        <f t="shared" si="27"/>
        <v>83</v>
      </c>
      <c r="O49" s="43" t="str">
        <f>IF(J49&lt;&gt;"", IF(RANK(N49, N$5:N$62)+COUNTIF(N$49:N49, N49) -1&lt;=(O$65-M$63), RANK(N49, N$5:N$62)+COUNTIF(N$49:N49, N49) -1, ""), "")</f>
        <v/>
      </c>
      <c r="P49" s="44" t="str">
        <f t="shared" si="28"/>
        <v/>
      </c>
      <c r="Q49" s="148" t="str">
        <f t="shared" si="29"/>
        <v/>
      </c>
      <c r="R49" s="50">
        <f t="shared" si="30"/>
        <v>195</v>
      </c>
      <c r="S49" s="51"/>
      <c r="T49" s="84" t="str">
        <f t="shared" si="31"/>
        <v/>
      </c>
      <c r="U49" s="86" t="str">
        <f t="shared" si="32"/>
        <v/>
      </c>
      <c r="V49" s="86"/>
      <c r="W49" s="83" t="str">
        <f t="shared" si="33"/>
        <v/>
      </c>
      <c r="X49" s="86" t="str">
        <f t="shared" si="34"/>
        <v/>
      </c>
      <c r="Y49" s="86" t="str">
        <f t="shared" si="35"/>
        <v/>
      </c>
      <c r="Z49" s="84" t="str">
        <f>IF(T49&lt;&gt;"", IF(RANK(Y49, Y$5:Y$62)+COUNTIF(Y$49:Y49, Y49) -1&lt;=(B$68-U$63-X$63), RANK(Y49, Y$5:Y$62)+COUNTIF(Y$49:Y49, Y49) -1, ""), "")</f>
        <v/>
      </c>
      <c r="AA49" s="93" t="str">
        <f t="shared" si="36"/>
        <v/>
      </c>
      <c r="AB49" s="103" t="str">
        <f t="shared" si="37"/>
        <v/>
      </c>
      <c r="AD49" s="144">
        <f>IF(R49&lt;&gt; "", R49/R63, "")</f>
        <v>2.362828705824191E-4</v>
      </c>
      <c r="AE49" s="62" t="str">
        <f t="shared" si="38"/>
        <v/>
      </c>
      <c r="AF49" s="70">
        <f t="shared" si="39"/>
        <v>-2.3628287058241899E-4</v>
      </c>
      <c r="AH49" s="97" t="str">
        <f t="shared" si="40"/>
        <v/>
      </c>
      <c r="AI49" s="62" t="str">
        <f t="shared" si="20"/>
        <v/>
      </c>
      <c r="AJ49" s="62" t="str">
        <f t="shared" si="21"/>
        <v/>
      </c>
      <c r="AK49" s="145" t="str">
        <f t="shared" si="22"/>
        <v/>
      </c>
    </row>
    <row r="50" spans="1:37" ht="15" customHeight="1" x14ac:dyDescent="0.2">
      <c r="A50" s="47" t="s">
        <v>262</v>
      </c>
      <c r="B50" s="48" t="s">
        <v>320</v>
      </c>
      <c r="C50" s="152">
        <v>266</v>
      </c>
      <c r="D50" s="134"/>
      <c r="E50" s="42">
        <f t="shared" si="23"/>
        <v>5.3917097395358264E-3</v>
      </c>
      <c r="F50" s="43">
        <f t="shared" si="18"/>
        <v>0</v>
      </c>
      <c r="G50" s="43">
        <f t="shared" si="24"/>
        <v>266</v>
      </c>
      <c r="H50" s="43" t="str">
        <f>IF(C50&lt;&gt;"", IF(RANK(G50, G$5:G$62)+COUNTIF(G$50:G50, G50) -1&lt;=(H$65-F$63), RANK(G50, G$5:G$62)+COUNTIF(G$50:G50, G50) -1, ""), "")</f>
        <v/>
      </c>
      <c r="I50" s="44" t="str">
        <f t="shared" si="25"/>
        <v/>
      </c>
      <c r="J50" s="143">
        <v>290</v>
      </c>
      <c r="K50" s="134"/>
      <c r="L50" s="42">
        <f t="shared" si="26"/>
        <v>6.0847671002937477E-3</v>
      </c>
      <c r="M50" s="43">
        <f t="shared" si="19"/>
        <v>0</v>
      </c>
      <c r="N50" s="43">
        <f t="shared" si="27"/>
        <v>290</v>
      </c>
      <c r="O50" s="43" t="str">
        <f>IF(J50&lt;&gt;"", IF(RANK(N50, N$5:N$62)+COUNTIF(N$50:N50, N50) -1&lt;=(O$65-M$63), RANK(N50, N$5:N$62)+COUNTIF(N$50:N50, N50) -1, ""), "")</f>
        <v/>
      </c>
      <c r="P50" s="44" t="str">
        <f t="shared" si="28"/>
        <v/>
      </c>
      <c r="Q50" s="148" t="str">
        <f t="shared" si="29"/>
        <v/>
      </c>
      <c r="R50" s="50">
        <f t="shared" si="30"/>
        <v>556</v>
      </c>
      <c r="S50" s="51"/>
      <c r="T50" s="84" t="str">
        <f t="shared" si="31"/>
        <v/>
      </c>
      <c r="U50" s="86" t="str">
        <f t="shared" si="32"/>
        <v/>
      </c>
      <c r="V50" s="86"/>
      <c r="W50" s="83" t="str">
        <f t="shared" si="33"/>
        <v/>
      </c>
      <c r="X50" s="86" t="str">
        <f t="shared" si="34"/>
        <v/>
      </c>
      <c r="Y50" s="86" t="str">
        <f t="shared" si="35"/>
        <v/>
      </c>
      <c r="Z50" s="84" t="str">
        <f>IF(T50&lt;&gt;"", IF(RANK(Y50, Y$5:Y$62)+COUNTIF(Y$50:Y50, Y50) -1&lt;=(B$68-U$63-X$63), RANK(Y50, Y$5:Y$62)+COUNTIF(Y$50:Y50, Y50) -1, ""), "")</f>
        <v/>
      </c>
      <c r="AA50" s="93" t="str">
        <f t="shared" si="36"/>
        <v/>
      </c>
      <c r="AB50" s="103" t="str">
        <f t="shared" si="37"/>
        <v/>
      </c>
      <c r="AD50" s="144">
        <f>IF(R50&lt;&gt; "", R50/R63, "")</f>
        <v>6.7370910791705136E-4</v>
      </c>
      <c r="AE50" s="62" t="str">
        <f t="shared" si="38"/>
        <v/>
      </c>
      <c r="AF50" s="70">
        <f t="shared" si="39"/>
        <v>-6.7370910791705104E-4</v>
      </c>
      <c r="AH50" s="97" t="str">
        <f t="shared" si="40"/>
        <v/>
      </c>
      <c r="AI50" s="62" t="str">
        <f t="shared" si="20"/>
        <v/>
      </c>
      <c r="AJ50" s="62" t="str">
        <f t="shared" si="21"/>
        <v/>
      </c>
      <c r="AK50" s="145" t="str">
        <f t="shared" si="22"/>
        <v/>
      </c>
    </row>
    <row r="51" spans="1:37" ht="15" customHeight="1" x14ac:dyDescent="0.2">
      <c r="A51" s="47" t="s">
        <v>263</v>
      </c>
      <c r="B51" s="48" t="s">
        <v>321</v>
      </c>
      <c r="C51" s="152">
        <v>5264</v>
      </c>
      <c r="D51" s="134"/>
      <c r="E51" s="42">
        <f t="shared" si="23"/>
        <v>0.10669909800344583</v>
      </c>
      <c r="F51" s="43">
        <f t="shared" si="18"/>
        <v>0</v>
      </c>
      <c r="G51" s="43">
        <f t="shared" si="24"/>
        <v>5264</v>
      </c>
      <c r="H51" s="43" t="str">
        <f>IF(C51&lt;&gt;"", IF(RANK(G51, G$5:G$62)+COUNTIF(G$51:G51, G51) -1&lt;=(H$65-F$63), RANK(G51, G$5:G$62)+COUNTIF(G$51:G51, G51) -1, ""), "")</f>
        <v/>
      </c>
      <c r="I51" s="44" t="str">
        <f t="shared" si="25"/>
        <v/>
      </c>
      <c r="J51" s="143">
        <v>13250</v>
      </c>
      <c r="K51" s="134"/>
      <c r="L51" s="42">
        <f t="shared" si="26"/>
        <v>0.2780109106168695</v>
      </c>
      <c r="M51" s="43">
        <f t="shared" si="19"/>
        <v>0</v>
      </c>
      <c r="N51" s="43">
        <f t="shared" si="27"/>
        <v>13250</v>
      </c>
      <c r="O51" s="43" t="str">
        <f>IF(J51&lt;&gt;"", IF(RANK(N51, N$5:N$62)+COUNTIF(N$51:N51, N51) -1&lt;=(O$65-M$63), RANK(N51, N$5:N$62)+COUNTIF(N$51:N51, N51) -1, ""), "")</f>
        <v/>
      </c>
      <c r="P51" s="44" t="str">
        <f t="shared" si="28"/>
        <v/>
      </c>
      <c r="Q51" s="148" t="str">
        <f t="shared" si="29"/>
        <v/>
      </c>
      <c r="R51" s="50">
        <f t="shared" si="30"/>
        <v>18514</v>
      </c>
      <c r="S51" s="51"/>
      <c r="T51" s="84" t="str">
        <f t="shared" si="31"/>
        <v/>
      </c>
      <c r="U51" s="86" t="str">
        <f t="shared" si="32"/>
        <v/>
      </c>
      <c r="V51" s="86"/>
      <c r="W51" s="83" t="str">
        <f t="shared" si="33"/>
        <v/>
      </c>
      <c r="X51" s="86" t="str">
        <f t="shared" si="34"/>
        <v/>
      </c>
      <c r="Y51" s="86" t="str">
        <f t="shared" si="35"/>
        <v/>
      </c>
      <c r="Z51" s="84" t="str">
        <f>IF(T51&lt;&gt;"", IF(RANK(Y51, Y$5:Y$62)+COUNTIF(Y$51:Y51, Y51) -1&lt;=(B$68-U$63-X$63), RANK(Y51, Y$5:Y$62)+COUNTIF(Y$51:Y51, Y51) -1, ""), "")</f>
        <v/>
      </c>
      <c r="AA51" s="93" t="str">
        <f t="shared" si="36"/>
        <v/>
      </c>
      <c r="AB51" s="103" t="str">
        <f t="shared" si="37"/>
        <v/>
      </c>
      <c r="AD51" s="144">
        <f>IF(R51&lt;&gt; "", R51/R63, "")</f>
        <v>2.2433543928014908E-2</v>
      </c>
      <c r="AE51" s="62" t="str">
        <f t="shared" si="38"/>
        <v/>
      </c>
      <c r="AF51" s="70">
        <f t="shared" si="39"/>
        <v>-2.2433543928014901E-2</v>
      </c>
      <c r="AH51" s="97" t="str">
        <f t="shared" si="40"/>
        <v/>
      </c>
      <c r="AI51" s="62" t="str">
        <f t="shared" si="20"/>
        <v/>
      </c>
      <c r="AJ51" s="62" t="str">
        <f t="shared" si="21"/>
        <v/>
      </c>
      <c r="AK51" s="145" t="str">
        <f t="shared" si="22"/>
        <v/>
      </c>
    </row>
    <row r="52" spans="1:37" ht="15" customHeight="1" x14ac:dyDescent="0.2">
      <c r="A52" s="47" t="s">
        <v>264</v>
      </c>
      <c r="B52" s="48" t="s">
        <v>322</v>
      </c>
      <c r="C52" s="152">
        <v>520</v>
      </c>
      <c r="D52" s="134"/>
      <c r="E52" s="42">
        <f t="shared" si="23"/>
        <v>1.0540184453227932E-2</v>
      </c>
      <c r="F52" s="43">
        <f t="shared" si="18"/>
        <v>0</v>
      </c>
      <c r="G52" s="43">
        <f t="shared" si="24"/>
        <v>520</v>
      </c>
      <c r="H52" s="43" t="str">
        <f>IF(C52&lt;&gt;"", IF(RANK(G52, G$5:G$62)+COUNTIF(G$52:G52, G52) -1&lt;=(H$65-F$63), RANK(G52, G$5:G$62)+COUNTIF(G$52:G52, G52) -1, ""), "")</f>
        <v/>
      </c>
      <c r="I52" s="44" t="str">
        <f t="shared" si="25"/>
        <v/>
      </c>
      <c r="J52" s="143">
        <v>822</v>
      </c>
      <c r="K52" s="134"/>
      <c r="L52" s="42">
        <f t="shared" si="26"/>
        <v>1.7247167436005035E-2</v>
      </c>
      <c r="M52" s="43">
        <f t="shared" si="19"/>
        <v>0</v>
      </c>
      <c r="N52" s="43">
        <f t="shared" si="27"/>
        <v>822</v>
      </c>
      <c r="O52" s="43" t="str">
        <f>IF(J52&lt;&gt;"", IF(RANK(N52, N$5:N$62)+COUNTIF(N$52:N52, N52) -1&lt;=(O$65-M$63), RANK(N52, N$5:N$62)+COUNTIF(N$52:N52, N52) -1, ""), "")</f>
        <v/>
      </c>
      <c r="P52" s="44" t="str">
        <f t="shared" si="28"/>
        <v/>
      </c>
      <c r="Q52" s="148" t="str">
        <f t="shared" si="29"/>
        <v/>
      </c>
      <c r="R52" s="50">
        <f t="shared" si="30"/>
        <v>1342</v>
      </c>
      <c r="S52" s="51"/>
      <c r="T52" s="84" t="str">
        <f t="shared" si="31"/>
        <v/>
      </c>
      <c r="U52" s="86" t="str">
        <f t="shared" si="32"/>
        <v/>
      </c>
      <c r="V52" s="86"/>
      <c r="W52" s="83" t="str">
        <f t="shared" si="33"/>
        <v/>
      </c>
      <c r="X52" s="86" t="str">
        <f t="shared" si="34"/>
        <v/>
      </c>
      <c r="Y52" s="86" t="str">
        <f t="shared" si="35"/>
        <v/>
      </c>
      <c r="Z52" s="84" t="str">
        <f>IF(T52&lt;&gt;"", IF(RANK(Y52, Y$5:Y$62)+COUNTIF(Y$52:Y52, Y52) -1&lt;=(B$68-U$63-X$63), RANK(Y52, Y$5:Y$62)+COUNTIF(Y$52:Y52, Y52) -1, ""), "")</f>
        <v/>
      </c>
      <c r="AA52" s="93" t="str">
        <f t="shared" si="36"/>
        <v/>
      </c>
      <c r="AB52" s="103" t="str">
        <f t="shared" si="37"/>
        <v/>
      </c>
      <c r="AD52" s="144">
        <f>IF(R52&lt;&gt; "", R52/R63, "")</f>
        <v>1.6261108324184944E-3</v>
      </c>
      <c r="AE52" s="62" t="str">
        <f t="shared" si="38"/>
        <v/>
      </c>
      <c r="AF52" s="70">
        <f t="shared" si="39"/>
        <v>-1.6261108324184901E-3</v>
      </c>
      <c r="AH52" s="97" t="str">
        <f t="shared" si="40"/>
        <v/>
      </c>
      <c r="AI52" s="62" t="str">
        <f t="shared" si="20"/>
        <v/>
      </c>
      <c r="AJ52" s="62" t="str">
        <f t="shared" si="21"/>
        <v/>
      </c>
      <c r="AK52" s="145" t="str">
        <f t="shared" si="22"/>
        <v/>
      </c>
    </row>
    <row r="53" spans="1:37" ht="15" customHeight="1" x14ac:dyDescent="0.2">
      <c r="A53" s="47" t="s">
        <v>265</v>
      </c>
      <c r="B53" s="48" t="s">
        <v>323</v>
      </c>
      <c r="C53" s="152">
        <v>458</v>
      </c>
      <c r="D53" s="134"/>
      <c r="E53" s="42">
        <f t="shared" si="23"/>
        <v>9.2834701530353711E-3</v>
      </c>
      <c r="F53" s="43">
        <f t="shared" si="18"/>
        <v>0</v>
      </c>
      <c r="G53" s="43">
        <f t="shared" si="24"/>
        <v>458</v>
      </c>
      <c r="H53" s="43" t="str">
        <f>IF(C53&lt;&gt;"", IF(RANK(G53, G$5:G$62)+COUNTIF(G$53:G53, G53) -1&lt;=(H$65-F$63), RANK(G53, G$5:G$62)+COUNTIF(G$53:G53, G53) -1, ""), "")</f>
        <v/>
      </c>
      <c r="I53" s="44" t="str">
        <f t="shared" si="25"/>
        <v/>
      </c>
      <c r="J53" s="143">
        <v>457</v>
      </c>
      <c r="K53" s="134"/>
      <c r="L53" s="42">
        <f t="shared" si="26"/>
        <v>9.5887536718422157E-3</v>
      </c>
      <c r="M53" s="43">
        <f t="shared" si="19"/>
        <v>0</v>
      </c>
      <c r="N53" s="43">
        <f t="shared" si="27"/>
        <v>457</v>
      </c>
      <c r="O53" s="43" t="str">
        <f>IF(J53&lt;&gt;"", IF(RANK(N53, N$5:N$62)+COUNTIF(N$53:N53, N53) -1&lt;=(O$65-M$63), RANK(N53, N$5:N$62)+COUNTIF(N$53:N53, N53) -1, ""), "")</f>
        <v/>
      </c>
      <c r="P53" s="44" t="str">
        <f t="shared" si="28"/>
        <v/>
      </c>
      <c r="Q53" s="148" t="str">
        <f t="shared" si="29"/>
        <v/>
      </c>
      <c r="R53" s="50">
        <f t="shared" si="30"/>
        <v>915</v>
      </c>
      <c r="S53" s="51"/>
      <c r="T53" s="84" t="str">
        <f t="shared" si="31"/>
        <v/>
      </c>
      <c r="U53" s="86" t="str">
        <f t="shared" si="32"/>
        <v/>
      </c>
      <c r="V53" s="86"/>
      <c r="W53" s="83" t="str">
        <f t="shared" si="33"/>
        <v/>
      </c>
      <c r="X53" s="86" t="str">
        <f t="shared" si="34"/>
        <v/>
      </c>
      <c r="Y53" s="86" t="str">
        <f t="shared" si="35"/>
        <v/>
      </c>
      <c r="Z53" s="84" t="str">
        <f>IF(T53&lt;&gt;"", IF(RANK(Y53, Y$5:Y$62)+COUNTIF(Y$53:Y53, Y53) -1&lt;=(B$68-U$63-X$63), RANK(Y53, Y$5:Y$62)+COUNTIF(Y$53:Y53, Y53) -1, ""), "")</f>
        <v/>
      </c>
      <c r="AA53" s="93" t="str">
        <f t="shared" si="36"/>
        <v/>
      </c>
      <c r="AB53" s="103" t="str">
        <f t="shared" si="37"/>
        <v/>
      </c>
      <c r="AD53" s="144">
        <f>IF(R53&lt;&gt; "", R53/R63, "")</f>
        <v>1.1087119311944281E-3</v>
      </c>
      <c r="AE53" s="62" t="str">
        <f t="shared" si="38"/>
        <v/>
      </c>
      <c r="AF53" s="70">
        <f t="shared" si="39"/>
        <v>-1.10871193119443E-3</v>
      </c>
      <c r="AH53" s="97" t="str">
        <f t="shared" si="40"/>
        <v/>
      </c>
      <c r="AI53" s="62" t="str">
        <f t="shared" si="20"/>
        <v/>
      </c>
      <c r="AJ53" s="62" t="str">
        <f t="shared" si="21"/>
        <v/>
      </c>
      <c r="AK53" s="145" t="str">
        <f t="shared" si="22"/>
        <v/>
      </c>
    </row>
    <row r="54" spans="1:37" ht="15" customHeight="1" x14ac:dyDescent="0.2">
      <c r="A54" s="47" t="s">
        <v>266</v>
      </c>
      <c r="B54" s="48" t="s">
        <v>324</v>
      </c>
      <c r="C54" s="152">
        <v>646</v>
      </c>
      <c r="D54" s="134"/>
      <c r="E54" s="42">
        <f t="shared" si="23"/>
        <v>1.3094152224587007E-2</v>
      </c>
      <c r="F54" s="43">
        <f t="shared" si="18"/>
        <v>0</v>
      </c>
      <c r="G54" s="43">
        <f t="shared" si="24"/>
        <v>646</v>
      </c>
      <c r="H54" s="43" t="str">
        <f>IF(C54&lt;&gt;"", IF(RANK(G54, G$5:G$62)+COUNTIF(G$54:G54, G54) -1&lt;=(H$65-F$63), RANK(G54, G$5:G$62)+COUNTIF(G$54:G54, G54) -1, ""), "")</f>
        <v/>
      </c>
      <c r="I54" s="44" t="str">
        <f t="shared" si="25"/>
        <v/>
      </c>
      <c r="J54" s="143">
        <v>524</v>
      </c>
      <c r="K54" s="134"/>
      <c r="L54" s="42">
        <f t="shared" si="26"/>
        <v>1.0994544691565253E-2</v>
      </c>
      <c r="M54" s="43">
        <f t="shared" si="19"/>
        <v>0</v>
      </c>
      <c r="N54" s="43">
        <f t="shared" si="27"/>
        <v>524</v>
      </c>
      <c r="O54" s="43" t="str">
        <f>IF(J54&lt;&gt;"", IF(RANK(N54, N$5:N$62)+COUNTIF(N$54:N54, N54) -1&lt;=(O$65-M$63), RANK(N54, N$5:N$62)+COUNTIF(N$54:N54, N54) -1, ""), "")</f>
        <v/>
      </c>
      <c r="P54" s="44" t="str">
        <f t="shared" si="28"/>
        <v/>
      </c>
      <c r="Q54" s="148" t="str">
        <f t="shared" si="29"/>
        <v/>
      </c>
      <c r="R54" s="50">
        <f t="shared" si="30"/>
        <v>1170</v>
      </c>
      <c r="S54" s="51"/>
      <c r="T54" s="84" t="str">
        <f t="shared" si="31"/>
        <v/>
      </c>
      <c r="U54" s="86" t="str">
        <f t="shared" si="32"/>
        <v/>
      </c>
      <c r="V54" s="86"/>
      <c r="W54" s="83" t="str">
        <f t="shared" si="33"/>
        <v/>
      </c>
      <c r="X54" s="86" t="str">
        <f t="shared" si="34"/>
        <v/>
      </c>
      <c r="Y54" s="86" t="str">
        <f t="shared" si="35"/>
        <v/>
      </c>
      <c r="Z54" s="84" t="str">
        <f>IF(T54&lt;&gt;"", IF(RANK(Y54, Y$5:Y$62)+COUNTIF(Y$54:Y54, Y54) -1&lt;=(B$68-U$63-X$63), RANK(Y54, Y$5:Y$62)+COUNTIF(Y$54:Y54, Y54) -1, ""), "")</f>
        <v/>
      </c>
      <c r="AA54" s="93" t="str">
        <f t="shared" si="36"/>
        <v/>
      </c>
      <c r="AB54" s="103" t="str">
        <f t="shared" si="37"/>
        <v/>
      </c>
      <c r="AD54" s="144">
        <f>IF(R54&lt;&gt; "", R54/R63, "")</f>
        <v>1.4176972234945147E-3</v>
      </c>
      <c r="AE54" s="62" t="str">
        <f t="shared" si="38"/>
        <v/>
      </c>
      <c r="AF54" s="70">
        <f t="shared" si="39"/>
        <v>-1.4176972234945101E-3</v>
      </c>
      <c r="AH54" s="97" t="str">
        <f t="shared" si="40"/>
        <v/>
      </c>
      <c r="AI54" s="62" t="str">
        <f t="shared" si="20"/>
        <v/>
      </c>
      <c r="AJ54" s="62" t="str">
        <f t="shared" si="21"/>
        <v/>
      </c>
      <c r="AK54" s="145" t="str">
        <f t="shared" si="22"/>
        <v/>
      </c>
    </row>
    <row r="55" spans="1:37" ht="15" customHeight="1" x14ac:dyDescent="0.2">
      <c r="A55" s="47" t="s">
        <v>267</v>
      </c>
      <c r="B55" s="48" t="s">
        <v>325</v>
      </c>
      <c r="C55" s="152">
        <v>13408</v>
      </c>
      <c r="D55" s="134"/>
      <c r="E55" s="42">
        <f t="shared" si="23"/>
        <v>0.27177460220938482</v>
      </c>
      <c r="F55" s="43">
        <f t="shared" si="18"/>
        <v>0</v>
      </c>
      <c r="G55" s="43">
        <f t="shared" si="24"/>
        <v>13408</v>
      </c>
      <c r="H55" s="43" t="str">
        <f>IF(C55&lt;&gt;"", IF(RANK(G55, G$5:G$62)+COUNTIF(G$55:G55, G55) -1&lt;=(H$65-F$63), RANK(G55, G$5:G$62)+COUNTIF(G$55:G55, G55) -1, ""), "")</f>
        <v/>
      </c>
      <c r="I55" s="44" t="str">
        <f t="shared" si="25"/>
        <v/>
      </c>
      <c r="J55" s="143">
        <v>12136</v>
      </c>
      <c r="K55" s="134"/>
      <c r="L55" s="42">
        <f t="shared" si="26"/>
        <v>0.25463701216953422</v>
      </c>
      <c r="M55" s="43">
        <f t="shared" si="19"/>
        <v>0</v>
      </c>
      <c r="N55" s="43">
        <f t="shared" si="27"/>
        <v>12136</v>
      </c>
      <c r="O55" s="43" t="str">
        <f>IF(J55&lt;&gt;"", IF(RANK(N55, N$5:N$62)+COUNTIF(N$55:N55, N55) -1&lt;=(O$65-M$63), RANK(N55, N$5:N$62)+COUNTIF(N$55:N55, N55) -1, ""), "")</f>
        <v/>
      </c>
      <c r="P55" s="44" t="str">
        <f t="shared" si="28"/>
        <v/>
      </c>
      <c r="Q55" s="148" t="str">
        <f t="shared" si="29"/>
        <v/>
      </c>
      <c r="R55" s="50">
        <f t="shared" si="30"/>
        <v>25544</v>
      </c>
      <c r="S55" s="51"/>
      <c r="T55" s="84" t="str">
        <f t="shared" si="31"/>
        <v/>
      </c>
      <c r="U55" s="86" t="str">
        <f t="shared" si="32"/>
        <v/>
      </c>
      <c r="V55" s="86"/>
      <c r="W55" s="83" t="str">
        <f t="shared" si="33"/>
        <v/>
      </c>
      <c r="X55" s="86" t="str">
        <f t="shared" si="34"/>
        <v/>
      </c>
      <c r="Y55" s="86" t="str">
        <f t="shared" si="35"/>
        <v/>
      </c>
      <c r="Z55" s="84" t="str">
        <f>IF(T55&lt;&gt;"", IF(RANK(Y55, Y$5:Y$62)+COUNTIF(Y$55:Y55, Y55) -1&lt;=(B$68-U$63-X$63), RANK(Y55, Y$5:Y$62)+COUNTIF(Y$55:Y55, Y55) -1, ""), "")</f>
        <v/>
      </c>
      <c r="AA55" s="93" t="str">
        <f t="shared" si="36"/>
        <v/>
      </c>
      <c r="AB55" s="103" t="str">
        <f t="shared" si="37"/>
        <v/>
      </c>
      <c r="AD55" s="144">
        <f>IF(R55&lt;&gt; "", R55/R63, "")</f>
        <v>3.0951844339268276E-2</v>
      </c>
      <c r="AE55" s="62" t="str">
        <f t="shared" si="38"/>
        <v/>
      </c>
      <c r="AF55" s="70">
        <f t="shared" si="39"/>
        <v>-3.09518443392683E-2</v>
      </c>
      <c r="AH55" s="97" t="str">
        <f t="shared" si="40"/>
        <v/>
      </c>
      <c r="AI55" s="62" t="str">
        <f t="shared" si="20"/>
        <v/>
      </c>
      <c r="AJ55" s="62" t="str">
        <f t="shared" si="21"/>
        <v/>
      </c>
      <c r="AK55" s="145" t="str">
        <f t="shared" si="22"/>
        <v/>
      </c>
    </row>
    <row r="56" spans="1:37" ht="15" customHeight="1" x14ac:dyDescent="0.2">
      <c r="A56" s="47" t="s">
        <v>268</v>
      </c>
      <c r="B56" s="48" t="s">
        <v>326</v>
      </c>
      <c r="C56" s="153"/>
      <c r="D56" s="134"/>
      <c r="E56" s="42" t="str">
        <f t="shared" si="23"/>
        <v/>
      </c>
      <c r="F56" s="43" t="str">
        <f t="shared" si="18"/>
        <v/>
      </c>
      <c r="G56" s="43" t="str">
        <f t="shared" si="24"/>
        <v/>
      </c>
      <c r="H56" s="43" t="str">
        <f>IF(C56&lt;&gt;"", IF(RANK(G56, G$5:G$62)+COUNTIF(G$56:G56, G56) -1&lt;=(H$65-F$63), RANK(G56, G$5:G$62)+COUNTIF(G$56:G56, G56) -1, ""), "")</f>
        <v/>
      </c>
      <c r="I56" s="44" t="str">
        <f t="shared" si="25"/>
        <v/>
      </c>
      <c r="J56" s="142"/>
      <c r="K56" s="134"/>
      <c r="L56" s="42" t="str">
        <f t="shared" si="26"/>
        <v/>
      </c>
      <c r="M56" s="43" t="str">
        <f t="shared" si="19"/>
        <v/>
      </c>
      <c r="N56" s="43" t="str">
        <f t="shared" si="27"/>
        <v/>
      </c>
      <c r="O56" s="43" t="str">
        <f>IF(J56&lt;&gt;"", IF(RANK(N56, N$5:N$62)+COUNTIF(N$56:N56, N56) -1&lt;=(O$65-M$63), RANK(N56, N$5:N$62)+COUNTIF(N$56:N56, N56) -1, ""), "")</f>
        <v/>
      </c>
      <c r="P56" s="44" t="str">
        <f t="shared" si="28"/>
        <v/>
      </c>
      <c r="Q56" s="148" t="str">
        <f t="shared" si="29"/>
        <v/>
      </c>
      <c r="R56" s="50" t="str">
        <f t="shared" si="30"/>
        <v/>
      </c>
      <c r="S56" s="51"/>
      <c r="T56" s="84" t="str">
        <f t="shared" si="31"/>
        <v/>
      </c>
      <c r="U56" s="86" t="str">
        <f t="shared" si="32"/>
        <v/>
      </c>
      <c r="V56" s="86"/>
      <c r="W56" s="83" t="str">
        <f t="shared" si="33"/>
        <v/>
      </c>
      <c r="X56" s="86" t="str">
        <f t="shared" si="34"/>
        <v/>
      </c>
      <c r="Y56" s="86" t="str">
        <f t="shared" si="35"/>
        <v/>
      </c>
      <c r="Z56" s="84" t="str">
        <f>IF(T56&lt;&gt;"", IF(RANK(Y56, Y$5:Y$62)+COUNTIF(Y$56:Y56, Y56) -1&lt;=(B$68-U$63-X$63), RANK(Y56, Y$5:Y$62)+COUNTIF(Y$56:Y56, Y56) -1, ""), "")</f>
        <v/>
      </c>
      <c r="AA56" s="93" t="str">
        <f t="shared" si="36"/>
        <v/>
      </c>
      <c r="AB56" s="103" t="str">
        <f t="shared" si="37"/>
        <v/>
      </c>
      <c r="AD56" s="144" t="str">
        <f>IF(R56&lt;&gt; "", R56/R63, "")</f>
        <v/>
      </c>
      <c r="AE56" s="62" t="str">
        <f t="shared" si="38"/>
        <v/>
      </c>
      <c r="AF56" s="70" t="str">
        <f t="shared" si="39"/>
        <v/>
      </c>
      <c r="AH56" s="97" t="str">
        <f t="shared" si="40"/>
        <v/>
      </c>
      <c r="AI56" s="62" t="str">
        <f t="shared" si="20"/>
        <v/>
      </c>
      <c r="AJ56" s="62" t="str">
        <f t="shared" si="21"/>
        <v/>
      </c>
      <c r="AK56" s="145" t="str">
        <f t="shared" si="22"/>
        <v/>
      </c>
    </row>
    <row r="57" spans="1:37" ht="15" customHeight="1" x14ac:dyDescent="0.2">
      <c r="A57" s="47" t="s">
        <v>269</v>
      </c>
      <c r="B57" s="48" t="s">
        <v>327</v>
      </c>
      <c r="C57" s="153"/>
      <c r="D57" s="134"/>
      <c r="E57" s="42" t="str">
        <f t="shared" si="23"/>
        <v/>
      </c>
      <c r="F57" s="43" t="str">
        <f t="shared" si="18"/>
        <v/>
      </c>
      <c r="G57" s="43" t="str">
        <f t="shared" si="24"/>
        <v/>
      </c>
      <c r="H57" s="43" t="str">
        <f>IF(C57&lt;&gt;"", IF(RANK(G57, G$5:G$62)+COUNTIF(G$57:G57, G57) -1&lt;=(H$65-F$63), RANK(G57, G$5:G$62)+COUNTIF(G$57:G57, G57) -1, ""), "")</f>
        <v/>
      </c>
      <c r="I57" s="44" t="str">
        <f t="shared" si="25"/>
        <v/>
      </c>
      <c r="J57" s="142"/>
      <c r="K57" s="134"/>
      <c r="L57" s="42" t="str">
        <f t="shared" si="26"/>
        <v/>
      </c>
      <c r="M57" s="43" t="str">
        <f t="shared" si="19"/>
        <v/>
      </c>
      <c r="N57" s="43" t="str">
        <f t="shared" si="27"/>
        <v/>
      </c>
      <c r="O57" s="43" t="str">
        <f>IF(J57&lt;&gt;"", IF(RANK(N57, N$5:N$62)+COUNTIF(N$57:N57, N57) -1&lt;=(O$65-M$63), RANK(N57, N$5:N$62)+COUNTIF(N$57:N57, N57) -1, ""), "")</f>
        <v/>
      </c>
      <c r="P57" s="44" t="str">
        <f t="shared" si="28"/>
        <v/>
      </c>
      <c r="Q57" s="148" t="str">
        <f t="shared" si="29"/>
        <v/>
      </c>
      <c r="R57" s="50" t="str">
        <f t="shared" si="30"/>
        <v/>
      </c>
      <c r="S57" s="51"/>
      <c r="T57" s="84" t="str">
        <f t="shared" si="31"/>
        <v/>
      </c>
      <c r="U57" s="86" t="str">
        <f t="shared" si="32"/>
        <v/>
      </c>
      <c r="V57" s="86"/>
      <c r="W57" s="83" t="str">
        <f t="shared" si="33"/>
        <v/>
      </c>
      <c r="X57" s="86" t="str">
        <f t="shared" si="34"/>
        <v/>
      </c>
      <c r="Y57" s="86" t="str">
        <f t="shared" si="35"/>
        <v/>
      </c>
      <c r="Z57" s="84" t="str">
        <f>IF(T57&lt;&gt;"", IF(RANK(Y57, Y$5:Y$62)+COUNTIF(Y$57:Y57, Y57) -1&lt;=(B$68-U$63-X$63), RANK(Y57, Y$5:Y$62)+COUNTIF(Y$57:Y57, Y57) -1, ""), "")</f>
        <v/>
      </c>
      <c r="AA57" s="93" t="str">
        <f t="shared" si="36"/>
        <v/>
      </c>
      <c r="AB57" s="103" t="str">
        <f t="shared" si="37"/>
        <v/>
      </c>
      <c r="AD57" s="144" t="str">
        <f>IF(R57&lt;&gt; "", R57/R63, "")</f>
        <v/>
      </c>
      <c r="AE57" s="62" t="str">
        <f t="shared" si="38"/>
        <v/>
      </c>
      <c r="AF57" s="70" t="str">
        <f t="shared" si="39"/>
        <v/>
      </c>
      <c r="AH57" s="97" t="str">
        <f t="shared" si="40"/>
        <v/>
      </c>
      <c r="AI57" s="62" t="str">
        <f t="shared" si="20"/>
        <v/>
      </c>
      <c r="AJ57" s="62" t="str">
        <f t="shared" si="21"/>
        <v/>
      </c>
      <c r="AK57" s="145" t="str">
        <f t="shared" si="22"/>
        <v/>
      </c>
    </row>
    <row r="58" spans="1:37" ht="15" customHeight="1" x14ac:dyDescent="0.2">
      <c r="A58" s="47" t="s">
        <v>270</v>
      </c>
      <c r="B58" s="48" t="s">
        <v>328</v>
      </c>
      <c r="C58" s="152">
        <v>148</v>
      </c>
      <c r="D58" s="134"/>
      <c r="E58" s="42">
        <f t="shared" si="23"/>
        <v>2.9998986520725652E-3</v>
      </c>
      <c r="F58" s="43">
        <f t="shared" si="18"/>
        <v>0</v>
      </c>
      <c r="G58" s="43">
        <f t="shared" si="24"/>
        <v>148</v>
      </c>
      <c r="H58" s="43" t="str">
        <f>IF(C58&lt;&gt;"", IF(RANK(G58, G$5:G$62)+COUNTIF(G$58:G58, G58) -1&lt;=(H$65-F$63), RANK(G58, G$5:G$62)+COUNTIF(G$58:G58, G58) -1, ""), "")</f>
        <v/>
      </c>
      <c r="I58" s="44" t="str">
        <f t="shared" si="25"/>
        <v/>
      </c>
      <c r="J58" s="143">
        <v>159</v>
      </c>
      <c r="K58" s="134"/>
      <c r="L58" s="42">
        <f t="shared" si="26"/>
        <v>3.336130927402434E-3</v>
      </c>
      <c r="M58" s="43">
        <f t="shared" si="19"/>
        <v>0</v>
      </c>
      <c r="N58" s="43">
        <f t="shared" si="27"/>
        <v>159</v>
      </c>
      <c r="O58" s="43" t="str">
        <f>IF(J58&lt;&gt;"", IF(RANK(N58, N$5:N$62)+COUNTIF(N$58:N58, N58) -1&lt;=(O$65-M$63), RANK(N58, N$5:N$62)+COUNTIF(N$58:N58, N58) -1, ""), "")</f>
        <v/>
      </c>
      <c r="P58" s="44" t="str">
        <f t="shared" si="28"/>
        <v/>
      </c>
      <c r="Q58" s="148" t="str">
        <f t="shared" si="29"/>
        <v/>
      </c>
      <c r="R58" s="50">
        <f t="shared" si="30"/>
        <v>307</v>
      </c>
      <c r="S58" s="51"/>
      <c r="T58" s="84" t="str">
        <f t="shared" si="31"/>
        <v/>
      </c>
      <c r="U58" s="86" t="str">
        <f t="shared" si="32"/>
        <v/>
      </c>
      <c r="V58" s="86"/>
      <c r="W58" s="83" t="str">
        <f t="shared" si="33"/>
        <v/>
      </c>
      <c r="X58" s="86" t="str">
        <f t="shared" si="34"/>
        <v/>
      </c>
      <c r="Y58" s="86" t="str">
        <f t="shared" si="35"/>
        <v/>
      </c>
      <c r="Z58" s="84" t="str">
        <f>IF(T58&lt;&gt;"", IF(RANK(Y58, Y$5:Y$62)+COUNTIF(Y$58:Y58, Y58) -1&lt;=(B$68-U$63-X$63), RANK(Y58, Y$5:Y$62)+COUNTIF(Y$58:Y58, Y58) -1, ""), "")</f>
        <v/>
      </c>
      <c r="AA58" s="93" t="str">
        <f t="shared" si="36"/>
        <v/>
      </c>
      <c r="AB58" s="103" t="str">
        <f t="shared" si="37"/>
        <v/>
      </c>
      <c r="AD58" s="144">
        <f>IF(R58&lt;&gt; "", R58/R63, "")</f>
        <v>3.7199405778873159E-4</v>
      </c>
      <c r="AE58" s="62" t="str">
        <f t="shared" si="38"/>
        <v/>
      </c>
      <c r="AF58" s="70">
        <f t="shared" si="39"/>
        <v>-3.7199405778873197E-4</v>
      </c>
      <c r="AH58" s="97" t="str">
        <f t="shared" si="40"/>
        <v/>
      </c>
      <c r="AI58" s="62" t="str">
        <f t="shared" si="20"/>
        <v/>
      </c>
      <c r="AJ58" s="62" t="str">
        <f t="shared" si="21"/>
        <v/>
      </c>
      <c r="AK58" s="145" t="str">
        <f t="shared" si="22"/>
        <v/>
      </c>
    </row>
    <row r="59" spans="1:37" ht="15" customHeight="1" x14ac:dyDescent="0.2">
      <c r="A59" s="47" t="s">
        <v>271</v>
      </c>
      <c r="B59" s="48" t="s">
        <v>329</v>
      </c>
      <c r="C59" s="153"/>
      <c r="D59" s="134"/>
      <c r="E59" s="42" t="str">
        <f t="shared" si="23"/>
        <v/>
      </c>
      <c r="F59" s="43" t="str">
        <f t="shared" si="18"/>
        <v/>
      </c>
      <c r="G59" s="43" t="str">
        <f t="shared" si="24"/>
        <v/>
      </c>
      <c r="H59" s="43" t="str">
        <f>IF(C59&lt;&gt;"", IF(RANK(G59, G$5:G$62)+COUNTIF(G$59:G59, G59) -1&lt;=(H$65-F$63), RANK(G59, G$5:G$62)+COUNTIF(G$59:G59, G59) -1, ""), "")</f>
        <v/>
      </c>
      <c r="I59" s="44" t="str">
        <f t="shared" si="25"/>
        <v/>
      </c>
      <c r="J59" s="142"/>
      <c r="K59" s="134"/>
      <c r="L59" s="42" t="str">
        <f t="shared" si="26"/>
        <v/>
      </c>
      <c r="M59" s="43" t="str">
        <f t="shared" si="19"/>
        <v/>
      </c>
      <c r="N59" s="43" t="str">
        <f t="shared" si="27"/>
        <v/>
      </c>
      <c r="O59" s="43" t="str">
        <f>IF(J59&lt;&gt;"", IF(RANK(N59, N$5:N$62)+COUNTIF(N$59:N59, N59) -1&lt;=(O$65-M$63), RANK(N59, N$5:N$62)+COUNTIF(N$59:N59, N59) -1, ""), "")</f>
        <v/>
      </c>
      <c r="P59" s="44" t="str">
        <f t="shared" si="28"/>
        <v/>
      </c>
      <c r="Q59" s="148" t="str">
        <f t="shared" si="29"/>
        <v/>
      </c>
      <c r="R59" s="50" t="str">
        <f t="shared" si="30"/>
        <v/>
      </c>
      <c r="S59" s="51"/>
      <c r="T59" s="84" t="str">
        <f t="shared" si="31"/>
        <v/>
      </c>
      <c r="U59" s="86" t="str">
        <f t="shared" si="32"/>
        <v/>
      </c>
      <c r="V59" s="86"/>
      <c r="W59" s="83" t="str">
        <f t="shared" si="33"/>
        <v/>
      </c>
      <c r="X59" s="86" t="str">
        <f t="shared" si="34"/>
        <v/>
      </c>
      <c r="Y59" s="86" t="str">
        <f t="shared" si="35"/>
        <v/>
      </c>
      <c r="Z59" s="84" t="str">
        <f>IF(T59&lt;&gt;"", IF(RANK(Y59, Y$5:Y$62)+COUNTIF(Y$59:Y59, Y59) -1&lt;=(B$68-U$63-X$63), RANK(Y59, Y$5:Y$62)+COUNTIF(Y$59:Y59, Y59) -1, ""), "")</f>
        <v/>
      </c>
      <c r="AA59" s="93" t="str">
        <f t="shared" si="36"/>
        <v/>
      </c>
      <c r="AB59" s="103" t="str">
        <f t="shared" si="37"/>
        <v/>
      </c>
      <c r="AD59" s="144" t="str">
        <f>IF(R59&lt;&gt; "", R59/R63, "")</f>
        <v/>
      </c>
      <c r="AE59" s="62" t="str">
        <f t="shared" si="38"/>
        <v/>
      </c>
      <c r="AF59" s="70" t="str">
        <f t="shared" si="39"/>
        <v/>
      </c>
      <c r="AH59" s="97" t="str">
        <f t="shared" si="40"/>
        <v/>
      </c>
      <c r="AI59" s="62" t="str">
        <f t="shared" si="20"/>
        <v/>
      </c>
      <c r="AJ59" s="62" t="str">
        <f t="shared" si="21"/>
        <v/>
      </c>
      <c r="AK59" s="145" t="str">
        <f t="shared" si="22"/>
        <v/>
      </c>
    </row>
    <row r="60" spans="1:37" ht="15" customHeight="1" x14ac:dyDescent="0.2">
      <c r="A60" s="47" t="s">
        <v>272</v>
      </c>
      <c r="B60" s="48" t="s">
        <v>330</v>
      </c>
      <c r="C60" s="153"/>
      <c r="D60" s="134"/>
      <c r="E60" s="42" t="str">
        <f t="shared" si="23"/>
        <v/>
      </c>
      <c r="F60" s="43" t="str">
        <f t="shared" si="18"/>
        <v/>
      </c>
      <c r="G60" s="43" t="str">
        <f t="shared" si="24"/>
        <v/>
      </c>
      <c r="H60" s="43" t="str">
        <f>IF(C60&lt;&gt;"", IF(RANK(G60, G$5:G$62)+COUNTIF(G$60:G60, G60) -1&lt;=(H$65-F$63), RANK(G60, G$5:G$62)+COUNTIF(G$60:G60, G60) -1, ""), "")</f>
        <v/>
      </c>
      <c r="I60" s="44" t="str">
        <f t="shared" si="25"/>
        <v/>
      </c>
      <c r="J60" s="142"/>
      <c r="K60" s="134"/>
      <c r="L60" s="42" t="str">
        <f t="shared" si="26"/>
        <v/>
      </c>
      <c r="M60" s="43" t="str">
        <f t="shared" si="19"/>
        <v/>
      </c>
      <c r="N60" s="43" t="str">
        <f t="shared" si="27"/>
        <v/>
      </c>
      <c r="O60" s="43" t="str">
        <f>IF(J60&lt;&gt;"", IF(RANK(N60, N$5:N$62)+COUNTIF(N$60:N60, N60) -1&lt;=(O$65-M$63), RANK(N60, N$5:N$62)+COUNTIF(N$60:N60, N60) -1, ""), "")</f>
        <v/>
      </c>
      <c r="P60" s="44" t="str">
        <f t="shared" si="28"/>
        <v/>
      </c>
      <c r="Q60" s="148" t="str">
        <f t="shared" si="29"/>
        <v/>
      </c>
      <c r="R60" s="50" t="str">
        <f t="shared" si="30"/>
        <v/>
      </c>
      <c r="S60" s="51"/>
      <c r="T60" s="84" t="str">
        <f t="shared" si="31"/>
        <v/>
      </c>
      <c r="U60" s="86" t="str">
        <f t="shared" si="32"/>
        <v/>
      </c>
      <c r="V60" s="86"/>
      <c r="W60" s="83" t="str">
        <f t="shared" si="33"/>
        <v/>
      </c>
      <c r="X60" s="86" t="str">
        <f t="shared" si="34"/>
        <v/>
      </c>
      <c r="Y60" s="86" t="str">
        <f t="shared" si="35"/>
        <v/>
      </c>
      <c r="Z60" s="84" t="str">
        <f>IF(T60&lt;&gt;"", IF(RANK(Y60, Y$5:Y$62)+COUNTIF(Y$60:Y60, Y60) -1&lt;=(B$68-U$63-X$63), RANK(Y60, Y$5:Y$62)+COUNTIF(Y$60:Y60, Y60) -1, ""), "")</f>
        <v/>
      </c>
      <c r="AA60" s="93" t="str">
        <f t="shared" si="36"/>
        <v/>
      </c>
      <c r="AB60" s="103" t="str">
        <f t="shared" si="37"/>
        <v/>
      </c>
      <c r="AD60" s="144" t="str">
        <f>IF(R60&lt;&gt; "", R60/R63, "")</f>
        <v/>
      </c>
      <c r="AE60" s="62" t="str">
        <f t="shared" si="38"/>
        <v/>
      </c>
      <c r="AF60" s="70" t="str">
        <f t="shared" si="39"/>
        <v/>
      </c>
      <c r="AH60" s="97" t="str">
        <f t="shared" si="40"/>
        <v/>
      </c>
      <c r="AI60" s="62" t="str">
        <f t="shared" si="20"/>
        <v/>
      </c>
      <c r="AJ60" s="62" t="str">
        <f t="shared" si="21"/>
        <v/>
      </c>
      <c r="AK60" s="145" t="str">
        <f t="shared" si="22"/>
        <v/>
      </c>
    </row>
    <row r="61" spans="1:37" ht="15" customHeight="1" x14ac:dyDescent="0.2">
      <c r="A61" s="47" t="s">
        <v>273</v>
      </c>
      <c r="B61" s="48" t="s">
        <v>331</v>
      </c>
      <c r="C61" s="153"/>
      <c r="D61" s="134"/>
      <c r="E61" s="42" t="str">
        <f t="shared" si="23"/>
        <v/>
      </c>
      <c r="F61" s="43" t="str">
        <f t="shared" si="18"/>
        <v/>
      </c>
      <c r="G61" s="43" t="str">
        <f t="shared" si="24"/>
        <v/>
      </c>
      <c r="H61" s="43" t="str">
        <f>IF(C61&lt;&gt;"", IF(RANK(G61, G$5:G$62)+COUNTIF(G$61:G61, G61) -1&lt;=(H$65-F$63), RANK(G61, G$5:G$62)+COUNTIF(G$61:G61, G61) -1, ""), "")</f>
        <v/>
      </c>
      <c r="I61" s="44" t="str">
        <f t="shared" si="25"/>
        <v/>
      </c>
      <c r="J61" s="142"/>
      <c r="K61" s="134"/>
      <c r="L61" s="42" t="str">
        <f t="shared" si="26"/>
        <v/>
      </c>
      <c r="M61" s="43" t="str">
        <f t="shared" si="19"/>
        <v/>
      </c>
      <c r="N61" s="43" t="str">
        <f t="shared" si="27"/>
        <v/>
      </c>
      <c r="O61" s="43" t="str">
        <f>IF(J61&lt;&gt;"", IF(RANK(N61, N$5:N$62)+COUNTIF(N$61:N61, N61) -1&lt;=(O$65-M$63), RANK(N61, N$5:N$62)+COUNTIF(N$61:N61, N61) -1, ""), "")</f>
        <v/>
      </c>
      <c r="P61" s="44" t="str">
        <f t="shared" si="28"/>
        <v/>
      </c>
      <c r="Q61" s="148" t="str">
        <f t="shared" si="29"/>
        <v/>
      </c>
      <c r="R61" s="50" t="str">
        <f t="shared" si="30"/>
        <v/>
      </c>
      <c r="S61" s="51"/>
      <c r="T61" s="84" t="str">
        <f t="shared" si="31"/>
        <v/>
      </c>
      <c r="U61" s="86" t="str">
        <f t="shared" si="32"/>
        <v/>
      </c>
      <c r="V61" s="86"/>
      <c r="W61" s="83" t="str">
        <f t="shared" si="33"/>
        <v/>
      </c>
      <c r="X61" s="86" t="str">
        <f t="shared" si="34"/>
        <v/>
      </c>
      <c r="Y61" s="86" t="str">
        <f t="shared" si="35"/>
        <v/>
      </c>
      <c r="Z61" s="84" t="str">
        <f>IF(T61&lt;&gt;"", IF(RANK(Y61, Y$5:Y$62)+COUNTIF(Y$61:Y61, Y61) -1&lt;=(B$68-U$63-X$63), RANK(Y61, Y$5:Y$62)+COUNTIF(Y$61:Y61, Y61) -1, ""), "")</f>
        <v/>
      </c>
      <c r="AA61" s="93" t="str">
        <f t="shared" si="36"/>
        <v/>
      </c>
      <c r="AB61" s="103" t="str">
        <f t="shared" si="37"/>
        <v/>
      </c>
      <c r="AD61" s="144" t="str">
        <f>IF(R61&lt;&gt; "", R61/R63, "")</f>
        <v/>
      </c>
      <c r="AE61" s="62" t="str">
        <f t="shared" si="38"/>
        <v/>
      </c>
      <c r="AF61" s="70" t="str">
        <f t="shared" si="39"/>
        <v/>
      </c>
      <c r="AH61" s="97" t="str">
        <f t="shared" si="40"/>
        <v/>
      </c>
      <c r="AI61" s="62" t="str">
        <f t="shared" si="20"/>
        <v/>
      </c>
      <c r="AJ61" s="62" t="str">
        <f t="shared" si="21"/>
        <v/>
      </c>
      <c r="AK61" s="145" t="str">
        <f t="shared" si="22"/>
        <v/>
      </c>
    </row>
    <row r="62" spans="1:37" ht="15" customHeight="1" thickBot="1" x14ac:dyDescent="0.25">
      <c r="A62" s="47" t="s">
        <v>274</v>
      </c>
      <c r="B62" s="48" t="s">
        <v>332</v>
      </c>
      <c r="C62" s="153"/>
      <c r="D62" s="134"/>
      <c r="E62" s="42" t="str">
        <f t="shared" si="23"/>
        <v/>
      </c>
      <c r="F62" s="43" t="str">
        <f t="shared" si="18"/>
        <v/>
      </c>
      <c r="G62" s="43" t="str">
        <f t="shared" si="24"/>
        <v/>
      </c>
      <c r="H62" s="43" t="str">
        <f>IF(C62&lt;&gt;"", IF(RANK(G62, G$5:G$62)+COUNTIF(G$62:G62, G62) -1&lt;=(H$65-F$63), RANK(G62, G$5:G$62)+COUNTIF(G$62:G62, G62) -1, ""), "")</f>
        <v/>
      </c>
      <c r="I62" s="44" t="str">
        <f t="shared" si="25"/>
        <v/>
      </c>
      <c r="J62" s="142"/>
      <c r="K62" s="134"/>
      <c r="L62" s="42" t="str">
        <f t="shared" si="26"/>
        <v/>
      </c>
      <c r="M62" s="43" t="str">
        <f t="shared" si="19"/>
        <v/>
      </c>
      <c r="N62" s="43" t="str">
        <f t="shared" si="27"/>
        <v/>
      </c>
      <c r="O62" s="43" t="str">
        <f>IF(J62&lt;&gt;"", IF(RANK(N62, N$5:N$62)+COUNTIF(N$62:N62, N62) -1&lt;=(O$65-M$63), RANK(N62, N$5:N$62)+COUNTIF(N$62:N62, N62) -1, ""), "")</f>
        <v/>
      </c>
      <c r="P62" s="44" t="str">
        <f t="shared" si="28"/>
        <v/>
      </c>
      <c r="Q62" s="148" t="str">
        <f t="shared" si="29"/>
        <v/>
      </c>
      <c r="R62" s="50" t="str">
        <f t="shared" si="30"/>
        <v/>
      </c>
      <c r="S62" s="52"/>
      <c r="T62" s="84" t="str">
        <f t="shared" si="31"/>
        <v/>
      </c>
      <c r="U62" s="88" t="str">
        <f t="shared" si="32"/>
        <v/>
      </c>
      <c r="V62" s="88"/>
      <c r="W62" s="83" t="str">
        <f t="shared" si="33"/>
        <v/>
      </c>
      <c r="X62" s="88" t="str">
        <f t="shared" si="34"/>
        <v/>
      </c>
      <c r="Y62" s="88" t="str">
        <f t="shared" si="35"/>
        <v/>
      </c>
      <c r="Z62" s="84" t="str">
        <f>IF(T62&lt;&gt;"", IF(RANK(Y62, Y$5:Y$62)+COUNTIF(Y$62:Y62, Y62) -1&lt;=(B$68-U$63-X$63), RANK(Y62, Y$5:Y$62)+COUNTIF(Y$62:Y62, Y62) -1, ""), "")</f>
        <v/>
      </c>
      <c r="AA62" s="93" t="str">
        <f t="shared" si="36"/>
        <v/>
      </c>
      <c r="AB62" s="104" t="str">
        <f t="shared" si="37"/>
        <v/>
      </c>
      <c r="AD62" s="144" t="str">
        <f>IF(R62&lt;&gt; "", R62/R63, "")</f>
        <v/>
      </c>
      <c r="AE62" s="62" t="str">
        <f t="shared" si="38"/>
        <v/>
      </c>
      <c r="AF62" s="146" t="str">
        <f t="shared" si="39"/>
        <v/>
      </c>
      <c r="AH62" s="97" t="str">
        <f t="shared" si="40"/>
        <v/>
      </c>
      <c r="AI62" s="62" t="str">
        <f t="shared" si="20"/>
        <v/>
      </c>
      <c r="AJ62" s="62" t="str">
        <f t="shared" si="21"/>
        <v/>
      </c>
      <c r="AK62" s="147" t="str">
        <f>IF(AI62&lt;&gt;"", AJ62-AI62, "")</f>
        <v/>
      </c>
    </row>
    <row r="63" spans="1:37" ht="15" customHeight="1" thickBot="1" x14ac:dyDescent="0.25">
      <c r="A63" s="203" t="s">
        <v>55</v>
      </c>
      <c r="B63" s="247"/>
      <c r="C63" s="55">
        <f>SUM(C5:C62)</f>
        <v>444009</v>
      </c>
      <c r="D63" s="136">
        <f>_xlfn.FLOOR.MATH(C63/(H65+1))+1</f>
        <v>49335</v>
      </c>
      <c r="E63" s="54"/>
      <c r="F63" s="54">
        <f>SUM(F5:F62)</f>
        <v>6</v>
      </c>
      <c r="G63" s="54"/>
      <c r="H63" s="54"/>
      <c r="I63" s="54">
        <f>SUM(I5:I62)</f>
        <v>8</v>
      </c>
      <c r="J63" s="56">
        <f>SUM(J5:J62)</f>
        <v>381273</v>
      </c>
      <c r="K63" s="136">
        <f>_xlfn.FLOOR.MATH(J63/(O65+1))+1</f>
        <v>47660</v>
      </c>
      <c r="L63" s="54"/>
      <c r="M63" s="54">
        <f>SUM(M5:M62)</f>
        <v>6</v>
      </c>
      <c r="N63" s="54"/>
      <c r="O63" s="54"/>
      <c r="P63" s="54">
        <f>SUM(P5:P62)</f>
        <v>7</v>
      </c>
      <c r="Q63" s="150">
        <f>SUM(Q5:Q62)</f>
        <v>15</v>
      </c>
      <c r="R63" s="137">
        <f>SUM(R5:R62)</f>
        <v>825282</v>
      </c>
      <c r="S63" s="57">
        <f>_xlfn.FLOOR.MATH(R63/(B68+1)) +1</f>
        <v>26623</v>
      </c>
      <c r="T63" s="89">
        <f>SUM(T5:T62)</f>
        <v>726559</v>
      </c>
      <c r="U63" s="89">
        <f>SUM(U5:U62)</f>
        <v>0</v>
      </c>
      <c r="V63" s="89">
        <f>_xlfn.FLOOR.MATH(T63/(B68-U63+1))+1</f>
        <v>23438</v>
      </c>
      <c r="W63" s="90"/>
      <c r="X63" s="89">
        <f>SUM(X5:X62)</f>
        <v>29</v>
      </c>
      <c r="Y63" s="89"/>
      <c r="Z63" s="89"/>
      <c r="AA63" s="94">
        <f>SUM(AA5:AA62)</f>
        <v>30</v>
      </c>
      <c r="AB63" s="105">
        <f>SUM(AB5:AB62)</f>
        <v>15</v>
      </c>
      <c r="AD63" s="106">
        <f>SUM(AD5:AD62)</f>
        <v>1</v>
      </c>
      <c r="AE63" s="91">
        <f>SUM(AE5:AE62)</f>
        <v>0.99999999999999989</v>
      </c>
      <c r="AF63" s="107">
        <f>SUM(AF5:AF62)</f>
        <v>-3.3241638608405566E-16</v>
      </c>
      <c r="AH63" s="108">
        <f>SUM(AH5:AH62)</f>
        <v>726559</v>
      </c>
      <c r="AI63" s="91">
        <f>SUM(AI5:AI62)</f>
        <v>1</v>
      </c>
      <c r="AJ63" s="91">
        <f>SUM(AJ5:AJ62)</f>
        <v>0.99999999999999989</v>
      </c>
      <c r="AK63" s="107">
        <f>SUM(AK5:AK62)</f>
        <v>-8.3266726846886741E-17</v>
      </c>
    </row>
    <row r="64" spans="1:37" ht="15" customHeight="1" x14ac:dyDescent="0.2">
      <c r="C64" s="7"/>
      <c r="D64" s="8"/>
      <c r="E64" s="8"/>
      <c r="F64" s="8"/>
      <c r="G64" s="8"/>
      <c r="H64" s="8"/>
      <c r="I64" s="9"/>
      <c r="J64" s="7"/>
      <c r="K64" s="8"/>
      <c r="L64" s="8"/>
      <c r="M64" s="8"/>
      <c r="N64" s="8"/>
      <c r="O64" s="8"/>
      <c r="P64" s="9"/>
    </row>
    <row r="65" spans="1:37" ht="15" customHeight="1" x14ac:dyDescent="0.2">
      <c r="A65" s="201" t="s">
        <v>115</v>
      </c>
      <c r="B65" s="201"/>
      <c r="C65" s="10" t="s">
        <v>126</v>
      </c>
      <c r="D65" s="95"/>
      <c r="H65" s="11">
        <f>Seats!K8</f>
        <v>8</v>
      </c>
      <c r="I65" s="12"/>
      <c r="J65" s="10" t="s">
        <v>126</v>
      </c>
      <c r="K65" s="95"/>
      <c r="O65" s="11">
        <f>Seats!K9</f>
        <v>7</v>
      </c>
      <c r="P65" s="12"/>
      <c r="Q65" s="17"/>
      <c r="R65" s="2"/>
      <c r="Y65" s="95"/>
      <c r="Z65" s="95"/>
      <c r="AA65" s="95"/>
      <c r="AB65" s="95"/>
      <c r="AC65" s="95"/>
      <c r="AD65" s="95"/>
      <c r="AE65" s="95" t="s">
        <v>135</v>
      </c>
      <c r="AF65" s="92" cm="1">
        <f t="array" ref="AF65">SUM(IF(AF5:AF62&lt;&gt;"", ABS(AF5:AF62), 0))/COUNT(AF5:AF62)</f>
        <v>6.8356201706983527E-3</v>
      </c>
      <c r="AG65" s="95"/>
      <c r="AH65" s="95"/>
      <c r="AI65" s="95"/>
      <c r="AJ65" s="95" t="s">
        <v>135</v>
      </c>
      <c r="AK65" s="92" cm="1">
        <f t="array" ref="AK65">SUM(IF(AK5:AK62&lt;&gt;"", ABS(AK5:AK62), 0))/COUNT(AK5:AK62)</f>
        <v>7.4181327478031285E-3</v>
      </c>
    </row>
    <row r="66" spans="1:37" ht="15" customHeight="1" thickBot="1" x14ac:dyDescent="0.25">
      <c r="C66" s="13" t="s">
        <v>204</v>
      </c>
      <c r="D66" s="15"/>
      <c r="E66" s="14"/>
      <c r="F66" s="14"/>
      <c r="G66" s="14"/>
      <c r="H66" s="15">
        <f>_xlfn.FLOOR.MATH(C63/(H65+1))+1</f>
        <v>49335</v>
      </c>
      <c r="I66" s="16"/>
      <c r="J66" s="13" t="s">
        <v>204</v>
      </c>
      <c r="K66" s="15"/>
      <c r="L66" s="14"/>
      <c r="M66" s="14"/>
      <c r="N66" s="14"/>
      <c r="O66" s="15">
        <f>_xlfn.FLOOR.MATH(J63/(O65+1))+1</f>
        <v>47660</v>
      </c>
      <c r="P66" s="16"/>
      <c r="Y66" s="95">
        <f>COUNT(AA5:AA62)</f>
        <v>3</v>
      </c>
      <c r="Z66" s="95" t="s">
        <v>145</v>
      </c>
      <c r="AA66" s="95"/>
      <c r="AB66" s="95"/>
      <c r="AC66" s="95"/>
      <c r="AD66" s="95"/>
      <c r="AE66" s="95"/>
      <c r="AF66" s="95"/>
      <c r="AG66" s="95"/>
      <c r="AH66" s="95"/>
      <c r="AI66" s="95"/>
      <c r="AJ66" s="95"/>
      <c r="AK66" s="95"/>
    </row>
    <row r="67" spans="1:37" ht="15" customHeight="1" x14ac:dyDescent="0.2">
      <c r="A67" s="6"/>
      <c r="B67" s="6"/>
      <c r="Y67" s="96">
        <f>AH63/R63</f>
        <v>0.88037664701277862</v>
      </c>
      <c r="Z67" s="95" t="s">
        <v>139</v>
      </c>
      <c r="AA67" s="95"/>
      <c r="AB67" s="95"/>
      <c r="AC67" s="95"/>
      <c r="AD67" s="95"/>
      <c r="AE67" s="95"/>
      <c r="AF67" s="95"/>
      <c r="AG67" s="95"/>
      <c r="AH67" s="95"/>
      <c r="AI67" s="95"/>
      <c r="AJ67" s="95"/>
      <c r="AK67" s="95"/>
    </row>
    <row r="68" spans="1:37" ht="15" customHeight="1" x14ac:dyDescent="0.2">
      <c r="A68" s="6" t="s">
        <v>208</v>
      </c>
      <c r="B68" s="6">
        <v>30</v>
      </c>
      <c r="Y68" s="95"/>
      <c r="Z68" s="95"/>
      <c r="AA68" s="95"/>
      <c r="AB68" s="95"/>
      <c r="AC68" s="95"/>
      <c r="AD68" s="95"/>
      <c r="AE68" s="95"/>
      <c r="AF68" s="95"/>
      <c r="AG68" s="95"/>
      <c r="AH68" s="95"/>
      <c r="AI68" s="95"/>
      <c r="AJ68" s="95"/>
      <c r="AK68" s="95"/>
    </row>
    <row r="69" spans="1:37" ht="15" customHeight="1" x14ac:dyDescent="0.2">
      <c r="Y69" s="95"/>
      <c r="Z69" s="95"/>
      <c r="AA69" s="95"/>
      <c r="AB69" s="95"/>
      <c r="AC69" s="95"/>
      <c r="AD69" s="95"/>
      <c r="AE69" s="95"/>
      <c r="AF69" s="95"/>
      <c r="AG69" s="95"/>
      <c r="AH69" s="95"/>
      <c r="AI69" s="95"/>
      <c r="AJ69" s="95"/>
      <c r="AK69" s="95"/>
    </row>
  </sheetData>
  <mergeCells count="23">
    <mergeCell ref="Q2:Q4"/>
    <mergeCell ref="R2:R4"/>
    <mergeCell ref="S2:S4"/>
    <mergeCell ref="A1:B1"/>
    <mergeCell ref="A2:A4"/>
    <mergeCell ref="B2:B4"/>
    <mergeCell ref="C2:J2"/>
    <mergeCell ref="A63:B63"/>
    <mergeCell ref="A65:B65"/>
    <mergeCell ref="T1:AA1"/>
    <mergeCell ref="AD3:AF3"/>
    <mergeCell ref="AH3:AK3"/>
    <mergeCell ref="J3:P3"/>
    <mergeCell ref="C3:I3"/>
    <mergeCell ref="Y2:Y4"/>
    <mergeCell ref="Z2:Z4"/>
    <mergeCell ref="AA2:AA4"/>
    <mergeCell ref="AB2:AB4"/>
    <mergeCell ref="T2:T4"/>
    <mergeCell ref="U2:U4"/>
    <mergeCell ref="V2:V4"/>
    <mergeCell ref="W2:W4"/>
    <mergeCell ref="X2:X4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D83DE-DBEF-C341-8E9D-D5C79A25E1FE}">
  <sheetPr codeName="Sheet7">
    <pageSetUpPr fitToPage="1"/>
  </sheetPr>
  <dimension ref="A1:CA69"/>
  <sheetViews>
    <sheetView tabSelected="1" zoomScale="98" zoomScaleNormal="98" workbookViewId="0">
      <pane xSplit="2" ySplit="4" topLeftCell="BF6" activePane="bottomRight" state="frozen"/>
      <selection pane="topRight" activeCell="C1" sqref="C1"/>
      <selection pane="bottomLeft" activeCell="A4" sqref="A4"/>
      <selection pane="bottomRight" activeCell="BG1" sqref="BG1"/>
    </sheetView>
  </sheetViews>
  <sheetFormatPr baseColWidth="10" defaultColWidth="8.83203125" defaultRowHeight="15" customHeight="1" x14ac:dyDescent="0.2"/>
  <cols>
    <col min="1" max="1" width="44.6640625" customWidth="1"/>
    <col min="2" max="2" width="24.83203125" customWidth="1"/>
    <col min="3" max="3" width="13" bestFit="1" customWidth="1"/>
    <col min="4" max="4" width="13.5" customWidth="1"/>
    <col min="5" max="5" width="11.6640625" customWidth="1"/>
    <col min="6" max="6" width="15" bestFit="1" customWidth="1"/>
    <col min="7" max="7" width="15" customWidth="1"/>
    <col min="8" max="8" width="13.1640625" bestFit="1" customWidth="1"/>
    <col min="9" max="9" width="12" bestFit="1" customWidth="1"/>
    <col min="10" max="10" width="13.5" bestFit="1" customWidth="1"/>
    <col min="11" max="11" width="13.5" customWidth="1"/>
    <col min="12" max="12" width="11.6640625" customWidth="1"/>
    <col min="13" max="13" width="15" bestFit="1" customWidth="1"/>
    <col min="14" max="14" width="15" customWidth="1"/>
    <col min="15" max="15" width="13.1640625" bestFit="1" customWidth="1"/>
    <col min="16" max="16" width="12" bestFit="1" customWidth="1"/>
    <col min="17" max="17" width="13" bestFit="1" customWidth="1"/>
    <col min="18" max="18" width="13.5" customWidth="1"/>
    <col min="19" max="19" width="11.6640625" customWidth="1"/>
    <col min="20" max="20" width="15" bestFit="1" customWidth="1"/>
    <col min="21" max="21" width="15" customWidth="1"/>
    <col min="22" max="22" width="13.1640625" bestFit="1" customWidth="1"/>
    <col min="23" max="23" width="12" bestFit="1" customWidth="1"/>
    <col min="24" max="24" width="13" bestFit="1" customWidth="1"/>
    <col min="25" max="25" width="13.5" customWidth="1"/>
    <col min="26" max="26" width="11.6640625" customWidth="1"/>
    <col min="27" max="27" width="15" bestFit="1" customWidth="1"/>
    <col min="28" max="28" width="15" customWidth="1"/>
    <col min="29" max="29" width="13.1640625" bestFit="1" customWidth="1"/>
    <col min="30" max="30" width="12" bestFit="1" customWidth="1"/>
    <col min="31" max="31" width="13.5" bestFit="1" customWidth="1"/>
    <col min="32" max="32" width="13.5" customWidth="1"/>
    <col min="33" max="33" width="11.6640625" customWidth="1"/>
    <col min="34" max="34" width="15" bestFit="1" customWidth="1"/>
    <col min="35" max="35" width="15" customWidth="1"/>
    <col min="36" max="36" width="13.1640625" bestFit="1" customWidth="1"/>
    <col min="37" max="37" width="12" bestFit="1" customWidth="1"/>
    <col min="38" max="38" width="13.5" bestFit="1" customWidth="1"/>
    <col min="39" max="39" width="13.5" customWidth="1"/>
    <col min="40" max="40" width="11.6640625" customWidth="1"/>
    <col min="41" max="41" width="15" bestFit="1" customWidth="1"/>
    <col min="42" max="42" width="15" customWidth="1"/>
    <col min="43" max="43" width="13.1640625" bestFit="1" customWidth="1"/>
    <col min="44" max="44" width="12" bestFit="1" customWidth="1"/>
    <col min="45" max="45" width="13.5" bestFit="1" customWidth="1"/>
    <col min="46" max="46" width="13.5" customWidth="1"/>
    <col min="47" max="47" width="11.6640625" customWidth="1"/>
    <col min="48" max="48" width="15" bestFit="1" customWidth="1"/>
    <col min="49" max="49" width="15" customWidth="1"/>
    <col min="50" max="50" width="13.1640625" bestFit="1" customWidth="1"/>
    <col min="51" max="51" width="12" bestFit="1" customWidth="1"/>
    <col min="52" max="52" width="13" bestFit="1" customWidth="1"/>
    <col min="53" max="53" width="13.5" customWidth="1"/>
    <col min="54" max="54" width="11.6640625" customWidth="1"/>
    <col min="55" max="55" width="15" bestFit="1" customWidth="1"/>
    <col min="56" max="56" width="15" customWidth="1"/>
    <col min="57" max="57" width="13.1640625" bestFit="1" customWidth="1"/>
    <col min="58" max="58" width="12" bestFit="1" customWidth="1"/>
    <col min="59" max="59" width="11.83203125" customWidth="1"/>
    <col min="60" max="60" width="13.83203125" customWidth="1"/>
    <col min="61" max="61" width="11.33203125" customWidth="1"/>
    <col min="62" max="62" width="13" customWidth="1"/>
    <col min="63" max="63" width="15.1640625" customWidth="1"/>
    <col min="64" max="64" width="13" customWidth="1"/>
    <col min="65" max="65" width="12" customWidth="1"/>
    <col min="66" max="66" width="11.33203125" customWidth="1"/>
    <col min="67" max="68" width="10.83203125" customWidth="1"/>
    <col min="69" max="69" width="13.6640625" customWidth="1"/>
    <col min="70" max="70" width="12.33203125" customWidth="1"/>
    <col min="76" max="76" width="17.33203125" customWidth="1"/>
  </cols>
  <sheetData>
    <row r="1" spans="1:79" ht="81" customHeight="1" thickBot="1" x14ac:dyDescent="0.3">
      <c r="A1" s="228" t="str">
        <f>"MUNICIPALITY BASED MULTI-MEMBER CONSTITUENCIES, "&amp;B68/2&amp;" CONSTITUENCY SEATS, REMAINDERS ONLY" &amp; " (50:50)"</f>
        <v>MUNICIPALITY BASED MULTI-MEMBER CONSTITUENCIES, 40 CONSTITUENCY SEATS, REMAINDERS ONLY (50:50)</v>
      </c>
      <c r="B1" s="251"/>
      <c r="BI1" s="109"/>
      <c r="BJ1" s="229" t="s">
        <v>211</v>
      </c>
      <c r="BK1" s="230"/>
      <c r="BL1" s="231"/>
      <c r="BM1" s="231"/>
      <c r="BN1" s="231"/>
      <c r="BO1" s="231"/>
      <c r="BP1" s="231"/>
      <c r="BQ1" s="232"/>
    </row>
    <row r="2" spans="1:79" ht="15" customHeight="1" thickBot="1" x14ac:dyDescent="0.25">
      <c r="A2" s="233" t="s">
        <v>50</v>
      </c>
      <c r="B2" s="252" t="s">
        <v>49</v>
      </c>
      <c r="C2" s="260" t="s">
        <v>54</v>
      </c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261"/>
      <c r="Y2" s="261"/>
      <c r="Z2" s="261"/>
      <c r="AA2" s="261"/>
      <c r="AB2" s="261"/>
      <c r="AC2" s="261"/>
      <c r="AD2" s="261"/>
      <c r="AE2" s="261"/>
      <c r="AF2" s="261"/>
      <c r="AG2" s="261"/>
      <c r="AH2" s="261"/>
      <c r="AI2" s="261"/>
      <c r="AJ2" s="261"/>
      <c r="AK2" s="261"/>
      <c r="AL2" s="261"/>
      <c r="AM2" s="261"/>
      <c r="AN2" s="261"/>
      <c r="AO2" s="261"/>
      <c r="AP2" s="261"/>
      <c r="AQ2" s="261"/>
      <c r="AR2" s="261"/>
      <c r="AS2" s="261"/>
      <c r="AT2" s="261"/>
      <c r="AU2" s="261"/>
      <c r="AV2" s="261"/>
      <c r="AW2" s="261"/>
      <c r="AX2" s="261"/>
      <c r="AY2" s="261"/>
      <c r="AZ2" s="261"/>
      <c r="BA2" s="110"/>
      <c r="BB2" s="110"/>
      <c r="BC2" s="110"/>
      <c r="BD2" s="110"/>
      <c r="BE2" s="110"/>
      <c r="BF2" s="110"/>
      <c r="BG2" s="241" t="s">
        <v>209</v>
      </c>
      <c r="BH2" s="244" t="s">
        <v>207</v>
      </c>
      <c r="BI2" s="225" t="s">
        <v>212</v>
      </c>
      <c r="BJ2" s="216" t="s">
        <v>136</v>
      </c>
      <c r="BK2" s="216" t="s">
        <v>216</v>
      </c>
      <c r="BL2" s="216" t="s">
        <v>213</v>
      </c>
      <c r="BM2" s="216" t="s">
        <v>131</v>
      </c>
      <c r="BN2" s="216" t="s">
        <v>132</v>
      </c>
      <c r="BO2" s="216" t="s">
        <v>127</v>
      </c>
      <c r="BP2" s="216" t="s">
        <v>128</v>
      </c>
      <c r="BQ2" s="219" t="s">
        <v>138</v>
      </c>
      <c r="BR2" s="222" t="s">
        <v>133</v>
      </c>
    </row>
    <row r="3" spans="1:79" ht="15" customHeight="1" thickBot="1" x14ac:dyDescent="0.25">
      <c r="A3" s="234"/>
      <c r="B3" s="253"/>
      <c r="C3" s="259" t="s">
        <v>170</v>
      </c>
      <c r="D3" s="257"/>
      <c r="E3" s="257"/>
      <c r="F3" s="257"/>
      <c r="G3" s="257"/>
      <c r="H3" s="257"/>
      <c r="I3" s="258"/>
      <c r="J3" s="256" t="s">
        <v>171</v>
      </c>
      <c r="K3" s="257"/>
      <c r="L3" s="257"/>
      <c r="M3" s="257"/>
      <c r="N3" s="257"/>
      <c r="O3" s="257"/>
      <c r="P3" s="258"/>
      <c r="Q3" s="256" t="s">
        <v>172</v>
      </c>
      <c r="R3" s="257"/>
      <c r="S3" s="257"/>
      <c r="T3" s="257"/>
      <c r="U3" s="257"/>
      <c r="V3" s="257"/>
      <c r="W3" s="258"/>
      <c r="X3" s="256" t="s">
        <v>173</v>
      </c>
      <c r="Y3" s="257"/>
      <c r="Z3" s="257"/>
      <c r="AA3" s="257"/>
      <c r="AB3" s="257"/>
      <c r="AC3" s="257"/>
      <c r="AD3" s="258"/>
      <c r="AE3" s="256" t="s">
        <v>174</v>
      </c>
      <c r="AF3" s="257"/>
      <c r="AG3" s="257"/>
      <c r="AH3" s="257"/>
      <c r="AI3" s="257"/>
      <c r="AJ3" s="257"/>
      <c r="AK3" s="258"/>
      <c r="AL3" s="256" t="s">
        <v>175</v>
      </c>
      <c r="AM3" s="257"/>
      <c r="AN3" s="257"/>
      <c r="AO3" s="257"/>
      <c r="AP3" s="257"/>
      <c r="AQ3" s="257"/>
      <c r="AR3" s="258"/>
      <c r="AS3" s="256" t="s">
        <v>176</v>
      </c>
      <c r="AT3" s="257"/>
      <c r="AU3" s="257"/>
      <c r="AV3" s="257"/>
      <c r="AW3" s="257"/>
      <c r="AX3" s="257"/>
      <c r="AY3" s="258"/>
      <c r="AZ3" s="248" t="s">
        <v>177</v>
      </c>
      <c r="BA3" s="249"/>
      <c r="BB3" s="249"/>
      <c r="BC3" s="249"/>
      <c r="BD3" s="249"/>
      <c r="BE3" s="249"/>
      <c r="BF3" s="250"/>
      <c r="BG3" s="242"/>
      <c r="BH3" s="245"/>
      <c r="BI3" s="226"/>
      <c r="BJ3" s="217"/>
      <c r="BK3" s="217"/>
      <c r="BL3" s="217"/>
      <c r="BM3" s="217"/>
      <c r="BN3" s="217"/>
      <c r="BO3" s="217"/>
      <c r="BP3" s="217"/>
      <c r="BQ3" s="220"/>
      <c r="BR3" s="223"/>
      <c r="BT3" s="205" t="s">
        <v>140</v>
      </c>
      <c r="BU3" s="206"/>
      <c r="BV3" s="207"/>
      <c r="BX3" s="208" t="s">
        <v>141</v>
      </c>
      <c r="BY3" s="209"/>
      <c r="BZ3" s="209"/>
      <c r="CA3" s="210"/>
    </row>
    <row r="4" spans="1:79" ht="41" customHeight="1" thickBot="1" x14ac:dyDescent="0.25">
      <c r="A4" s="235"/>
      <c r="B4" s="254"/>
      <c r="C4" s="18" t="s">
        <v>51</v>
      </c>
      <c r="D4" s="135" t="s">
        <v>130</v>
      </c>
      <c r="E4" s="19" t="s">
        <v>129</v>
      </c>
      <c r="F4" s="19" t="s">
        <v>62</v>
      </c>
      <c r="G4" s="19" t="s">
        <v>127</v>
      </c>
      <c r="H4" s="19" t="s">
        <v>128</v>
      </c>
      <c r="I4" s="19" t="s">
        <v>63</v>
      </c>
      <c r="J4" s="18" t="s">
        <v>51</v>
      </c>
      <c r="K4" s="135" t="s">
        <v>130</v>
      </c>
      <c r="L4" s="19" t="s">
        <v>129</v>
      </c>
      <c r="M4" s="19" t="s">
        <v>62</v>
      </c>
      <c r="N4" s="19" t="s">
        <v>127</v>
      </c>
      <c r="O4" s="19" t="s">
        <v>128</v>
      </c>
      <c r="P4" s="19" t="s">
        <v>63</v>
      </c>
      <c r="Q4" s="18" t="s">
        <v>51</v>
      </c>
      <c r="R4" s="135" t="s">
        <v>130</v>
      </c>
      <c r="S4" s="19" t="s">
        <v>129</v>
      </c>
      <c r="T4" s="19" t="s">
        <v>62</v>
      </c>
      <c r="U4" s="19" t="s">
        <v>127</v>
      </c>
      <c r="V4" s="19" t="s">
        <v>128</v>
      </c>
      <c r="W4" s="19" t="s">
        <v>63</v>
      </c>
      <c r="X4" s="18" t="s">
        <v>51</v>
      </c>
      <c r="Y4" s="135" t="s">
        <v>130</v>
      </c>
      <c r="Z4" s="19" t="s">
        <v>129</v>
      </c>
      <c r="AA4" s="19" t="s">
        <v>62</v>
      </c>
      <c r="AB4" s="19" t="s">
        <v>127</v>
      </c>
      <c r="AC4" s="19" t="s">
        <v>128</v>
      </c>
      <c r="AD4" s="19" t="s">
        <v>63</v>
      </c>
      <c r="AE4" s="18" t="s">
        <v>51</v>
      </c>
      <c r="AF4" s="135" t="s">
        <v>130</v>
      </c>
      <c r="AG4" s="19" t="s">
        <v>129</v>
      </c>
      <c r="AH4" s="19" t="s">
        <v>62</v>
      </c>
      <c r="AI4" s="19" t="s">
        <v>127</v>
      </c>
      <c r="AJ4" s="19" t="s">
        <v>128</v>
      </c>
      <c r="AK4" s="19" t="s">
        <v>63</v>
      </c>
      <c r="AL4" s="18" t="s">
        <v>51</v>
      </c>
      <c r="AM4" s="135" t="s">
        <v>130</v>
      </c>
      <c r="AN4" s="19" t="s">
        <v>129</v>
      </c>
      <c r="AO4" s="19" t="s">
        <v>62</v>
      </c>
      <c r="AP4" s="19" t="s">
        <v>127</v>
      </c>
      <c r="AQ4" s="19" t="s">
        <v>128</v>
      </c>
      <c r="AR4" s="19" t="s">
        <v>63</v>
      </c>
      <c r="AS4" s="18" t="s">
        <v>51</v>
      </c>
      <c r="AT4" s="135" t="s">
        <v>130</v>
      </c>
      <c r="AU4" s="19" t="s">
        <v>129</v>
      </c>
      <c r="AV4" s="19" t="s">
        <v>62</v>
      </c>
      <c r="AW4" s="19" t="s">
        <v>127</v>
      </c>
      <c r="AX4" s="19" t="s">
        <v>128</v>
      </c>
      <c r="AY4" s="19" t="s">
        <v>63</v>
      </c>
      <c r="AZ4" s="18" t="s">
        <v>51</v>
      </c>
      <c r="BA4" s="135" t="s">
        <v>130</v>
      </c>
      <c r="BB4" s="19" t="s">
        <v>129</v>
      </c>
      <c r="BC4" s="19" t="s">
        <v>62</v>
      </c>
      <c r="BD4" s="19" t="s">
        <v>127</v>
      </c>
      <c r="BE4" s="19" t="s">
        <v>128</v>
      </c>
      <c r="BF4" s="19" t="s">
        <v>63</v>
      </c>
      <c r="BG4" s="243"/>
      <c r="BH4" s="246"/>
      <c r="BI4" s="227"/>
      <c r="BJ4" s="218"/>
      <c r="BK4" s="218"/>
      <c r="BL4" s="218"/>
      <c r="BM4" s="218"/>
      <c r="BN4" s="218"/>
      <c r="BO4" s="218"/>
      <c r="BP4" s="218"/>
      <c r="BQ4" s="221"/>
      <c r="BR4" s="224"/>
      <c r="BT4" s="98" t="s">
        <v>142</v>
      </c>
      <c r="BU4" s="99" t="s">
        <v>143</v>
      </c>
      <c r="BV4" s="100" t="s">
        <v>134</v>
      </c>
      <c r="BX4" s="101" t="s">
        <v>144</v>
      </c>
      <c r="BY4" s="99" t="s">
        <v>142</v>
      </c>
      <c r="BZ4" s="99" t="s">
        <v>143</v>
      </c>
      <c r="CA4" s="100" t="s">
        <v>134</v>
      </c>
    </row>
    <row r="5" spans="1:79" ht="15" customHeight="1" x14ac:dyDescent="0.2">
      <c r="A5" s="40" t="s">
        <v>217</v>
      </c>
      <c r="B5" s="41" t="s">
        <v>275</v>
      </c>
      <c r="C5" s="45">
        <v>1882</v>
      </c>
      <c r="D5" s="134"/>
      <c r="E5" s="42">
        <f t="shared" ref="E5:E36" si="0">IF(C5&lt;&gt;"", C5/D$63, "")</f>
        <v>2.4246015897759626E-2</v>
      </c>
      <c r="F5" s="43">
        <f>IF(E5&lt;&gt;"", _xlfn.FLOOR.MATH(E5), "")</f>
        <v>0</v>
      </c>
      <c r="G5" s="43">
        <f t="shared" ref="G5:G36" si="1">IF(C5&lt;&gt;"", C5-F5*D$63, "")</f>
        <v>1882</v>
      </c>
      <c r="H5" s="43" t="str">
        <f>IF(C5&lt;&gt;"", IF(RANK(G5, G$5:G$62)+COUNTIF(G$5:G5, G5) -1&lt;=(H$65-F$63), RANK(G5, G$5:G$62)+COUNTIF(G$5:G5, G5) -1, ""), "")</f>
        <v/>
      </c>
      <c r="I5" s="44" t="str">
        <f t="shared" ref="I5:I36" si="2">IF(IF(H5&lt;&gt;"", _xlfn.NUMBERVALUE(F5)+1, _xlfn.NUMBERVALUE(F5))&lt;&gt;0, IF(H5&lt;&gt;"", _xlfn.NUMBERVALUE(F5)+1, _xlfn.NUMBERVALUE(F5)), "")</f>
        <v/>
      </c>
      <c r="J5" s="154">
        <v>891</v>
      </c>
      <c r="K5" s="134"/>
      <c r="L5" s="42">
        <f t="shared" ref="L5:L36" si="3">IF(J5&lt;&gt;"", J5/K$63, "")</f>
        <v>1.0491733785502331E-2</v>
      </c>
      <c r="M5" s="43">
        <f>IF(L5&lt;&gt;"", _xlfn.FLOOR.MATH(L5), "")</f>
        <v>0</v>
      </c>
      <c r="N5" s="43">
        <f t="shared" ref="N5:N36" si="4">IF(J5&lt;&gt;"", J5-M5*K$63, "")</f>
        <v>891</v>
      </c>
      <c r="O5" s="43" t="str">
        <f>IF(J5&lt;&gt;"", IF(RANK(N5, N$5:N$62)+COUNTIF(N$5:N5, N5) -1&lt;=(O$65-M$63), RANK(N5, N$5:N$62)+COUNTIF(N$5:N5, N5) -1, ""), "")</f>
        <v/>
      </c>
      <c r="P5" s="44" t="str">
        <f t="shared" ref="P5:P36" si="5">IF(IF(O5&lt;&gt;"", _xlfn.NUMBERVALUE(M5)+1, _xlfn.NUMBERVALUE(M5))&lt;&gt;0, IF(O5&lt;&gt;"", _xlfn.NUMBERVALUE(M5)+1, _xlfn.NUMBERVALUE(M5)), "")</f>
        <v/>
      </c>
      <c r="Q5" s="154">
        <v>1024</v>
      </c>
      <c r="R5" s="134"/>
      <c r="S5" s="42">
        <f t="shared" ref="S5:S36" si="6">IF(Q5&lt;&gt;"", Q5/R$63, "")</f>
        <v>1.2474265735969497E-2</v>
      </c>
      <c r="T5" s="43">
        <f>IF(S5&lt;&gt;"", _xlfn.FLOOR.MATH(S5), "")</f>
        <v>0</v>
      </c>
      <c r="U5" s="43">
        <f t="shared" ref="U5:U36" si="7">IF(Q5&lt;&gt;"", Q5-T5*R$63, "")</f>
        <v>1024</v>
      </c>
      <c r="V5" s="43" t="str">
        <f>IF(Q5&lt;&gt;"", IF(RANK(U5, U$5:U$62)+COUNTIF(U$5:U5, U5) -1&lt;=(V$65-T$63), RANK(U5, U$5:U$62)+COUNTIF(U$5:U5, U5) -1, ""), "")</f>
        <v/>
      </c>
      <c r="W5" s="44" t="str">
        <f t="shared" ref="W5:W36" si="8">IF(IF(V5&lt;&gt;"", _xlfn.NUMBERVALUE(T5)+1, _xlfn.NUMBERVALUE(T5))&lt;&gt;0, IF(V5&lt;&gt;"", _xlfn.NUMBERVALUE(T5)+1, _xlfn.NUMBERVALUE(T5)), "")</f>
        <v/>
      </c>
      <c r="X5" s="154">
        <v>297</v>
      </c>
      <c r="Y5" s="134"/>
      <c r="Z5" s="42">
        <f t="shared" ref="Z5:Z36" si="9">IF(X5&lt;&gt;"", X5/Y$63, "")</f>
        <v>3.5694112274207699E-3</v>
      </c>
      <c r="AA5" s="43">
        <f>IF(Z5&lt;&gt;"", _xlfn.FLOOR.MATH(Z5), "")</f>
        <v>0</v>
      </c>
      <c r="AB5" s="43">
        <f t="shared" ref="AB5:AB36" si="10">IF(X5&lt;&gt;"", X5-AA5*Y$63, "")</f>
        <v>297</v>
      </c>
      <c r="AC5" s="43" t="str">
        <f>IF(X5&lt;&gt;"", IF(RANK(AB5, AB$5:AB$62)+COUNTIF(AB$5:AB5, AB5) -1&lt;=(AC$65-AA$63), RANK(AB5, AB$5:AB$62)+COUNTIF(AB$5:AB5, AB5) -1, ""), "")</f>
        <v/>
      </c>
      <c r="AD5" s="44" t="str">
        <f t="shared" ref="AD5:AD36" si="11">IF(IF(AC5&lt;&gt;"", _xlfn.NUMBERVALUE(AA5)+1, _xlfn.NUMBERVALUE(AA5))&lt;&gt;0, IF(AC5&lt;&gt;"", _xlfn.NUMBERVALUE(AA5)+1, _xlfn.NUMBERVALUE(AA5)), "")</f>
        <v/>
      </c>
      <c r="AE5" s="154">
        <v>964</v>
      </c>
      <c r="AF5" s="134"/>
      <c r="AG5" s="42">
        <f t="shared" ref="AG5:AG36" si="12">IF(AE5&lt;&gt;"", AE5/AF$63, "")</f>
        <v>1.1509623191174363E-2</v>
      </c>
      <c r="AH5" s="43">
        <f>IF(AG5&lt;&gt;"", _xlfn.FLOOR.MATH(AG5), "")</f>
        <v>0</v>
      </c>
      <c r="AI5" s="43">
        <f t="shared" ref="AI5:AI36" si="13">IF(AE5&lt;&gt;"", AE5-AH5*AF$63, "")</f>
        <v>964</v>
      </c>
      <c r="AJ5" s="43" t="str">
        <f>IF(AE5&lt;&gt;"", IF(RANK(AI5, AI$5:AI$62)+COUNTIF(AI$5:AI5, AI5) -1&lt;=(AJ$65-AH$63), RANK(AI5, AI$5:AI$62)+COUNTIF(AI$5:AI5, AI5) -1, ""), "")</f>
        <v/>
      </c>
      <c r="AK5" s="44" t="str">
        <f t="shared" ref="AK5:AK36" si="14">IF(IF(AJ5&lt;&gt;"", _xlfn.NUMBERVALUE(AH5)+1, _xlfn.NUMBERVALUE(AH5))&lt;&gt;0, IF(AJ5&lt;&gt;"", _xlfn.NUMBERVALUE(AH5)+1, _xlfn.NUMBERVALUE(AH5)), "")</f>
        <v/>
      </c>
      <c r="AL5" s="154">
        <v>407</v>
      </c>
      <c r="AM5" s="134"/>
      <c r="AN5" s="42">
        <f t="shared" ref="AN5:AN36" si="15">IF(AL5&lt;&gt;"", AL5/AM$63, "")</f>
        <v>4.9094703320828456E-3</v>
      </c>
      <c r="AO5" s="43">
        <f>IF(AN5&lt;&gt;"", _xlfn.FLOOR.MATH(AN5), "")</f>
        <v>0</v>
      </c>
      <c r="AP5" s="43">
        <f t="shared" ref="AP5:AP36" si="16">IF(AL5&lt;&gt;"", AL5-AO5*AM$63, "")</f>
        <v>407</v>
      </c>
      <c r="AQ5" s="43" t="str">
        <f>IF(AL5&lt;&gt;"", IF(RANK(AP5, AP$5:AP$62)+COUNTIF(AP$5:AP5, AP5) -1&lt;=(AQ$65-AO$63), RANK(AP5, AP$5:AP$62)+COUNTIF(AP$5:AP5, AP5) -1, ""), "")</f>
        <v/>
      </c>
      <c r="AR5" s="44" t="str">
        <f t="shared" ref="AR5:AR36" si="17">IF(IF(AQ5&lt;&gt;"", _xlfn.NUMBERVALUE(AO5)+1, _xlfn.NUMBERVALUE(AO5))&lt;&gt;0, IF(AQ5&lt;&gt;"", _xlfn.NUMBERVALUE(AO5)+1, _xlfn.NUMBERVALUE(AO5)), "")</f>
        <v/>
      </c>
      <c r="AS5" s="154">
        <v>2183</v>
      </c>
      <c r="AT5" s="134"/>
      <c r="AU5" s="42">
        <f t="shared" ref="AU5:AU36" si="18">IF(AS5&lt;&gt;"", AS5/AT$63, "")</f>
        <v>2.5849615156897574E-2</v>
      </c>
      <c r="AV5" s="43">
        <f>IF(AU5&lt;&gt;"", _xlfn.FLOOR.MATH(AU5), "")</f>
        <v>0</v>
      </c>
      <c r="AW5" s="43">
        <f t="shared" ref="AW5:AW36" si="19">IF(AS5&lt;&gt;"", AS5-AV5*AT$63, "")</f>
        <v>2183</v>
      </c>
      <c r="AX5" s="43" t="str">
        <f>IF(AS5&lt;&gt;"", IF(RANK(AW5, AW$5:AW$62)+COUNTIF(AW$5:AW5, AW5) -1&lt;=(AX$65-AV$63), RANK(AW5, AW$5:AW$62)+COUNTIF(AW$5:AW5, AW5) -1, ""), "")</f>
        <v/>
      </c>
      <c r="AY5" s="44" t="str">
        <f t="shared" ref="AY5:AY36" si="20">IF(IF(AX5&lt;&gt;"", _xlfn.NUMBERVALUE(AV5)+1, _xlfn.NUMBERVALUE(AV5))&lt;&gt;0, IF(AX5&lt;&gt;"", _xlfn.NUMBERVALUE(AV5)+1, _xlfn.NUMBERVALUE(AV5)), "")</f>
        <v/>
      </c>
      <c r="AZ5" s="154">
        <v>1308</v>
      </c>
      <c r="BA5" s="134"/>
      <c r="BB5" s="42">
        <f t="shared" ref="BB5:BB36" si="21">IF(AZ5&lt;&gt;"", AZ5/BA$63, "")</f>
        <v>1.6783647492076528E-2</v>
      </c>
      <c r="BC5" s="43">
        <f>IF(BB5&lt;&gt;"", _xlfn.FLOOR.MATH(BB5), "")</f>
        <v>0</v>
      </c>
      <c r="BD5" s="43">
        <f t="shared" ref="BD5:BD36" si="22">IF(AZ5&lt;&gt;"", AZ5-BC5*BA$63, "")</f>
        <v>1308</v>
      </c>
      <c r="BE5" s="43" t="str">
        <f>IF(AZ5&lt;&gt;"", IF(RANK(BD5, BD$5:BD$62)+COUNTIF(BD$5:BD5, BD5) -1&lt;=(BE$65-BC$63), RANK(BD5, BD$5:BD$62)+COUNTIF(BD$5:BD5, BD5) -1, ""), "")</f>
        <v/>
      </c>
      <c r="BF5" s="44" t="str">
        <f t="shared" ref="BF5:BF36" si="23">IF(IF(BE5&lt;&gt;"", _xlfn.NUMBERVALUE(BC5)+1, _xlfn.NUMBERVALUE(BC5))&lt;&gt;0, IF(BE5&lt;&gt;"", _xlfn.NUMBERVALUE(BC5)+1, _xlfn.NUMBERVALUE(BC5)), "")</f>
        <v/>
      </c>
      <c r="BG5" s="148" t="str">
        <f t="shared" ref="BG5:BG36" si="24">IF(_xlfn.NUMBERVALUE(I5)+_xlfn.NUMBERVALUE(P5)+_xlfn.NUMBERVALUE(W5)+_xlfn.NUMBERVALUE(AD5)+_xlfn.NUMBERVALUE(AK5)+_xlfn.NUMBERVALUE(AR5)+_xlfn.NUMBERVALUE(AY5)+_xlfn.NUMBERVALUE(BF5)&lt;&gt;0, _xlfn.NUMBERVALUE(I5)+_xlfn.NUMBERVALUE(P5)+_xlfn.NUMBERVALUE(W5)+_xlfn.NUMBERVALUE(AD5)+_xlfn.NUMBERVALUE(AK5)+_xlfn.NUMBERVALUE(AR5)+_xlfn.NUMBERVALUE(AY5)+_xlfn.NUMBERVALUE(BF5), "")</f>
        <v/>
      </c>
      <c r="BH5" s="50">
        <f t="shared" ref="BH5:BH36" si="25">IF(_xlfn.NUMBERVALUE(C5)+_xlfn.NUMBERVALUE(J5)+_xlfn.NUMBERVALUE(Q5)+_xlfn.NUMBERVALUE(X5)+_xlfn.NUMBERVALUE(AE5)+_xlfn.NUMBERVALUE(AL5)+_xlfn.NUMBERVALUE(AS5)+_xlfn.NUMBERVALUE(AZ5)&lt;&gt;0, _xlfn.NUMBERVALUE(C5)+_xlfn.NUMBERVALUE(J5)+_xlfn.NUMBERVALUE(Q5)+_xlfn.NUMBERVALUE(X5)+_xlfn.NUMBERVALUE(AE5)+_xlfn.NUMBERVALUE(AL5)+_xlfn.NUMBERVALUE(AS5)+_xlfn.NUMBERVALUE(AZ5), "")</f>
        <v>8956</v>
      </c>
      <c r="BI5" s="46"/>
      <c r="BJ5" s="84" t="str">
        <f t="shared" ref="BJ5:BJ36" si="26">IF(BH5&gt;=BI$63, BH5, "")</f>
        <v/>
      </c>
      <c r="BK5" s="84" t="str">
        <f t="shared" ref="BK5:BK36" si="27">IF(AND(BG5&lt;&gt; "", BJ5= ""),BG5, "")</f>
        <v/>
      </c>
      <c r="BL5" s="84"/>
      <c r="BM5" s="83" t="str">
        <f t="shared" ref="BM5:BM36" si="28">IF(BJ5&lt;&gt;"", BJ5/BL$63, "")</f>
        <v/>
      </c>
      <c r="BN5" s="84" t="str">
        <f t="shared" ref="BN5:BN36" si="29">IF(BM5&lt;&gt;"", _xlfn.FLOOR.MATH(BM5), "")</f>
        <v/>
      </c>
      <c r="BO5" s="84" t="str">
        <f t="shared" ref="BO5:BO36" si="30">IF(BJ5&lt;&gt;"", BJ5-BN5*BL$63, "")</f>
        <v/>
      </c>
      <c r="BP5" s="84" t="str">
        <f>IF(BJ5&lt;&gt;"", IF(RANK(BO5, BO$5:BO$62)+COUNTIF(BO$5:BO5, BO5) -1&lt;=(B$68-BK$63-BN$63), RANK(BO5, BO$5:BO$62)+COUNTIF(BO$5:BO5, BO5) -1, ""), "")</f>
        <v/>
      </c>
      <c r="BQ5" s="93" t="str">
        <f t="shared" ref="BQ5:BQ36" si="31">IF(_xlfn.NUMBERVALUE(IF(BP5&lt;&gt; "", BN5+1, BN5)) + _xlfn.NUMBERVALUE(BK5)&lt;&gt;0, _xlfn.NUMBERVALUE(IF(BP5&lt;&gt; "", BN5+1, BN5)) + _xlfn.NUMBERVALUE(BK5), "")</f>
        <v/>
      </c>
      <c r="BR5" s="102" t="str">
        <f t="shared" ref="BR5:BR36" si="32">IF(_xlfn.NUMBERVALUE(BQ5)-_xlfn.NUMBERVALUE(BG5)&lt;&gt;0, _xlfn.NUMBERVALUE(BQ5)-_xlfn.NUMBERVALUE(BG5), "")</f>
        <v/>
      </c>
      <c r="BT5" s="144">
        <f>IF(BH5&lt;&gt; "", BH5/BH63, "")</f>
        <v>2.2754198004713952E-3</v>
      </c>
      <c r="BU5" s="62" t="str">
        <f t="shared" ref="BU5:BU36" si="33">IF(BQ5&lt;&gt; "", BQ5/BQ$63, "")</f>
        <v/>
      </c>
      <c r="BV5" s="145">
        <f t="shared" ref="BV5:BV36" si="34">IF(_xlfn.NUMBERVALUE(BU5)-_xlfn.NUMBERVALUE(BT5)&lt;&gt; 0, _xlfn.NUMBERVALUE(BU5)-_xlfn.NUMBERVALUE(BT5), "")</f>
        <v>-2.2754198004714E-3</v>
      </c>
      <c r="BX5" s="97" t="str">
        <f t="shared" ref="BX5:BX36" si="35">IF(_xlfn.NUMBERVALUE(BQ5)&lt;&gt;0,BH5, "")</f>
        <v/>
      </c>
      <c r="BY5" s="62" t="str">
        <f>IF(BX5&lt;&gt;"", BX5/BX$63, "")</f>
        <v/>
      </c>
      <c r="BZ5" s="62" t="str">
        <f>IF(_xlfn.NUMBERVALUE(BQ5)&lt;&gt;0, BQ5/BQ$63, "")</f>
        <v/>
      </c>
      <c r="CA5" s="145" t="str">
        <f>IF(BY5&lt;&gt;"", BZ5-BY5, "")</f>
        <v/>
      </c>
    </row>
    <row r="6" spans="1:79" ht="15" customHeight="1" x14ac:dyDescent="0.2">
      <c r="A6" s="47" t="s">
        <v>218</v>
      </c>
      <c r="B6" s="48" t="s">
        <v>276</v>
      </c>
      <c r="C6" s="49"/>
      <c r="D6" s="134"/>
      <c r="E6" s="42" t="str">
        <f t="shared" si="0"/>
        <v/>
      </c>
      <c r="F6" s="43" t="str">
        <f t="shared" ref="F6:F62" si="36">IF(E6&lt;&gt;"", _xlfn.FLOOR.MATH(E6), "")</f>
        <v/>
      </c>
      <c r="G6" s="43" t="str">
        <f t="shared" si="1"/>
        <v/>
      </c>
      <c r="H6" s="43" t="str">
        <f>IF(C6&lt;&gt;"", IF(RANK(G6, G$5:G$62)+COUNTIF(G$6:G6, G6) -1&lt;=(H$65-F$63), RANK(G6, G$5:G$62)+COUNTIF(G$6:G6, G6) -1, ""), "")</f>
        <v/>
      </c>
      <c r="I6" s="44" t="str">
        <f t="shared" si="2"/>
        <v/>
      </c>
      <c r="J6" s="142"/>
      <c r="K6" s="134"/>
      <c r="L6" s="42" t="str">
        <f t="shared" si="3"/>
        <v/>
      </c>
      <c r="M6" s="43" t="str">
        <f t="shared" ref="M6:M62" si="37">IF(L6&lt;&gt;"", _xlfn.FLOOR.MATH(L6), "")</f>
        <v/>
      </c>
      <c r="N6" s="43" t="str">
        <f t="shared" si="4"/>
        <v/>
      </c>
      <c r="O6" s="43" t="str">
        <f>IF(J6&lt;&gt;"", IF(RANK(N6, N$5:N$62)+COUNTIF(N$6:N6, N6) -1&lt;=(O$65-M$63), RANK(N6, N$5:N$62)+COUNTIF(N$6:N6, N6) -1, ""), "")</f>
        <v/>
      </c>
      <c r="P6" s="44" t="str">
        <f t="shared" si="5"/>
        <v/>
      </c>
      <c r="Q6" s="142"/>
      <c r="R6" s="134"/>
      <c r="S6" s="42" t="str">
        <f t="shared" si="6"/>
        <v/>
      </c>
      <c r="T6" s="43" t="str">
        <f t="shared" ref="T6:T62" si="38">IF(S6&lt;&gt;"", _xlfn.FLOOR.MATH(S6), "")</f>
        <v/>
      </c>
      <c r="U6" s="43" t="str">
        <f t="shared" si="7"/>
        <v/>
      </c>
      <c r="V6" s="43" t="str">
        <f>IF(Q6&lt;&gt;"", IF(RANK(U6, U$5:U$62)+COUNTIF(U$6:U6, U6) -1&lt;=(V$65-T$63), RANK(U6, U$5:U$62)+COUNTIF(U$6:U6, U6) -1, ""), "")</f>
        <v/>
      </c>
      <c r="W6" s="44" t="str">
        <f t="shared" si="8"/>
        <v/>
      </c>
      <c r="X6" s="142"/>
      <c r="Y6" s="134"/>
      <c r="Z6" s="42" t="str">
        <f t="shared" si="9"/>
        <v/>
      </c>
      <c r="AA6" s="43" t="str">
        <f t="shared" ref="AA6:AA62" si="39">IF(Z6&lt;&gt;"", _xlfn.FLOOR.MATH(Z6), "")</f>
        <v/>
      </c>
      <c r="AB6" s="43" t="str">
        <f t="shared" si="10"/>
        <v/>
      </c>
      <c r="AC6" s="43" t="str">
        <f>IF(X6&lt;&gt;"", IF(RANK(AB6, AB$5:AB$62)+COUNTIF(AB$6:AB6, AB6) -1&lt;=(AC$65-AA$63), RANK(AB6, AB$5:AB$62)+COUNTIF(AB$6:AB6, AB6) -1, ""), "")</f>
        <v/>
      </c>
      <c r="AD6" s="44" t="str">
        <f t="shared" si="11"/>
        <v/>
      </c>
      <c r="AE6" s="142"/>
      <c r="AF6" s="134"/>
      <c r="AG6" s="42" t="str">
        <f t="shared" si="12"/>
        <v/>
      </c>
      <c r="AH6" s="43" t="str">
        <f t="shared" ref="AH6:AH62" si="40">IF(AG6&lt;&gt;"", _xlfn.FLOOR.MATH(AG6), "")</f>
        <v/>
      </c>
      <c r="AI6" s="43" t="str">
        <f t="shared" si="13"/>
        <v/>
      </c>
      <c r="AJ6" s="43" t="str">
        <f>IF(AE6&lt;&gt;"", IF(RANK(AI6, AI$5:AI$62)+COUNTIF(AI$6:AI6, AI6) -1&lt;=(AJ$65-AH$63), RANK(AI6, AI$5:AI$62)+COUNTIF(AI$6:AI6, AI6) -1, ""), "")</f>
        <v/>
      </c>
      <c r="AK6" s="44" t="str">
        <f t="shared" si="14"/>
        <v/>
      </c>
      <c r="AL6" s="142"/>
      <c r="AM6" s="134"/>
      <c r="AN6" s="42" t="str">
        <f t="shared" si="15"/>
        <v/>
      </c>
      <c r="AO6" s="43" t="str">
        <f t="shared" ref="AO6:AO62" si="41">IF(AN6&lt;&gt;"", _xlfn.FLOOR.MATH(AN6), "")</f>
        <v/>
      </c>
      <c r="AP6" s="43" t="str">
        <f t="shared" si="16"/>
        <v/>
      </c>
      <c r="AQ6" s="43" t="str">
        <f>IF(AL6&lt;&gt;"", IF(RANK(AP6, AP$5:AP$62)+COUNTIF(AP$6:AP6, AP6) -1&lt;=(AQ$65-AO$63), RANK(AP6, AP$5:AP$62)+COUNTIF(AP$6:AP6, AP6) -1, ""), "")</f>
        <v/>
      </c>
      <c r="AR6" s="44" t="str">
        <f t="shared" si="17"/>
        <v/>
      </c>
      <c r="AS6" s="142"/>
      <c r="AT6" s="134"/>
      <c r="AU6" s="42" t="str">
        <f t="shared" si="18"/>
        <v/>
      </c>
      <c r="AV6" s="43" t="str">
        <f t="shared" ref="AV6:AV62" si="42">IF(AU6&lt;&gt;"", _xlfn.FLOOR.MATH(AU6), "")</f>
        <v/>
      </c>
      <c r="AW6" s="43" t="str">
        <f t="shared" si="19"/>
        <v/>
      </c>
      <c r="AX6" s="43" t="str">
        <f>IF(AS6&lt;&gt;"", IF(RANK(AW6, AW$5:AW$62)+COUNTIF(AW$6:AW6, AW6) -1&lt;=(AX$65-AV$63), RANK(AW6, AW$5:AW$62)+COUNTIF(AW$6:AW6, AW6) -1, ""), "")</f>
        <v/>
      </c>
      <c r="AY6" s="44" t="str">
        <f t="shared" si="20"/>
        <v/>
      </c>
      <c r="AZ6" s="142"/>
      <c r="BA6" s="134"/>
      <c r="BB6" s="42" t="str">
        <f t="shared" si="21"/>
        <v/>
      </c>
      <c r="BC6" s="43" t="str">
        <f t="shared" ref="BC6:BC62" si="43">IF(BB6&lt;&gt;"", _xlfn.FLOOR.MATH(BB6), "")</f>
        <v/>
      </c>
      <c r="BD6" s="43" t="str">
        <f t="shared" si="22"/>
        <v/>
      </c>
      <c r="BE6" s="43" t="str">
        <f>IF(AZ6&lt;&gt;"", IF(RANK(BD6, BD$5:BD$62)+COUNTIF(BD$6:BD6, BD6) -1&lt;=(BE$65-BC$63), RANK(BD6, BD$5:BD$62)+COUNTIF(BD$6:BD6, BD6) -1, ""), "")</f>
        <v/>
      </c>
      <c r="BF6" s="44" t="str">
        <f t="shared" si="23"/>
        <v/>
      </c>
      <c r="BG6" s="148" t="str">
        <f t="shared" si="24"/>
        <v/>
      </c>
      <c r="BH6" s="50" t="str">
        <f t="shared" si="25"/>
        <v/>
      </c>
      <c r="BI6" s="51"/>
      <c r="BJ6" s="84" t="str">
        <f t="shared" si="26"/>
        <v/>
      </c>
      <c r="BK6" s="86" t="str">
        <f t="shared" si="27"/>
        <v/>
      </c>
      <c r="BL6" s="86"/>
      <c r="BM6" s="83" t="str">
        <f t="shared" si="28"/>
        <v/>
      </c>
      <c r="BN6" s="86" t="str">
        <f t="shared" si="29"/>
        <v/>
      </c>
      <c r="BO6" s="86" t="str">
        <f t="shared" si="30"/>
        <v/>
      </c>
      <c r="BP6" s="84" t="str">
        <f>IF(BJ6&lt;&gt;"", IF(RANK(BO6, BO$5:BO$62)+COUNTIF(BO$6:BO6, BO6) -1&lt;=(B$68-BK$63-BN$63), RANK(BO6, BO$5:BO$62)+COUNTIF(BO$6:BO6, BO6) -1, ""), "")</f>
        <v/>
      </c>
      <c r="BQ6" s="93" t="str">
        <f t="shared" si="31"/>
        <v/>
      </c>
      <c r="BR6" s="103" t="str">
        <f t="shared" si="32"/>
        <v/>
      </c>
      <c r="BT6" s="144" t="str">
        <f>IF(BH6&lt;&gt; "", BH6/BH63, "")</f>
        <v/>
      </c>
      <c r="BU6" s="62" t="str">
        <f t="shared" si="33"/>
        <v/>
      </c>
      <c r="BV6" s="70" t="str">
        <f t="shared" si="34"/>
        <v/>
      </c>
      <c r="BX6" s="97" t="str">
        <f t="shared" si="35"/>
        <v/>
      </c>
      <c r="BY6" s="62" t="str">
        <f t="shared" ref="BY6:BY62" si="44">IF(BX6&lt;&gt;"", BX6/BX$63, "")</f>
        <v/>
      </c>
      <c r="BZ6" s="62" t="str">
        <f t="shared" ref="BZ6:BZ62" si="45">IF(_xlfn.NUMBERVALUE(BQ6)&lt;&gt;0, BQ6/BQ$63, "")</f>
        <v/>
      </c>
      <c r="CA6" s="145" t="str">
        <f t="shared" ref="CA6:CA61" si="46">IF(BY6&lt;&gt;"", BZ6-BY6, "")</f>
        <v/>
      </c>
    </row>
    <row r="7" spans="1:79" ht="15" customHeight="1" x14ac:dyDescent="0.2">
      <c r="A7" s="47" t="s">
        <v>219</v>
      </c>
      <c r="B7" s="48" t="s">
        <v>277</v>
      </c>
      <c r="C7" s="141">
        <v>50</v>
      </c>
      <c r="D7" s="134"/>
      <c r="E7" s="42">
        <f t="shared" si="0"/>
        <v>6.4415557645482538E-4</v>
      </c>
      <c r="F7" s="43">
        <f t="shared" si="36"/>
        <v>0</v>
      </c>
      <c r="G7" s="43">
        <f t="shared" si="1"/>
        <v>50</v>
      </c>
      <c r="H7" s="43" t="str">
        <f>IF(C7&lt;&gt;"", IF(RANK(G7, G$5:G$62)+COUNTIF(G$7:G7, G7) -1&lt;=(H$65-F$63), RANK(G7, G$5:G$62)+COUNTIF(G$7:G7, G7) -1, ""), "")</f>
        <v/>
      </c>
      <c r="I7" s="44" t="str">
        <f t="shared" si="2"/>
        <v/>
      </c>
      <c r="J7" s="143">
        <v>126</v>
      </c>
      <c r="K7" s="134"/>
      <c r="L7" s="42">
        <f t="shared" si="3"/>
        <v>1.483679525222552E-3</v>
      </c>
      <c r="M7" s="43">
        <f t="shared" si="37"/>
        <v>0</v>
      </c>
      <c r="N7" s="43">
        <f t="shared" si="4"/>
        <v>126</v>
      </c>
      <c r="O7" s="43" t="str">
        <f>IF(J7&lt;&gt;"", IF(RANK(N7, N$5:N$62)+COUNTIF(N$7:N7, N7) -1&lt;=(O$65-M$63), RANK(N7, N$5:N$62)+COUNTIF(N$7:N7, N7) -1, ""), "")</f>
        <v/>
      </c>
      <c r="P7" s="44" t="str">
        <f t="shared" si="5"/>
        <v/>
      </c>
      <c r="Q7" s="143">
        <v>66</v>
      </c>
      <c r="R7" s="134"/>
      <c r="S7" s="42">
        <f t="shared" si="6"/>
        <v>8.0400540876365899E-4</v>
      </c>
      <c r="T7" s="43">
        <f t="shared" si="38"/>
        <v>0</v>
      </c>
      <c r="U7" s="43">
        <f t="shared" si="7"/>
        <v>66</v>
      </c>
      <c r="V7" s="43" t="str">
        <f>IF(Q7&lt;&gt;"", IF(RANK(U7, U$5:U$62)+COUNTIF(U$7:U7, U7) -1&lt;=(V$65-T$63), RANK(U7, U$5:U$62)+COUNTIF(U$7:U7, U7) -1, ""), "")</f>
        <v/>
      </c>
      <c r="W7" s="44" t="str">
        <f t="shared" si="8"/>
        <v/>
      </c>
      <c r="X7" s="143">
        <v>172</v>
      </c>
      <c r="Y7" s="134"/>
      <c r="Z7" s="42">
        <f t="shared" si="9"/>
        <v>2.0671337748026006E-3</v>
      </c>
      <c r="AA7" s="43">
        <f t="shared" si="39"/>
        <v>0</v>
      </c>
      <c r="AB7" s="43">
        <f t="shared" si="10"/>
        <v>172</v>
      </c>
      <c r="AC7" s="43" t="str">
        <f>IF(X7&lt;&gt;"", IF(RANK(AB7, AB$5:AB$62)+COUNTIF(AB$7:AB7, AB7) -1&lt;=(AC$65-AA$63), RANK(AB7, AB$5:AB$62)+COUNTIF(AB$7:AB7, AB7) -1, ""), "")</f>
        <v/>
      </c>
      <c r="AD7" s="44" t="str">
        <f t="shared" si="11"/>
        <v/>
      </c>
      <c r="AE7" s="143">
        <v>93</v>
      </c>
      <c r="AF7" s="134"/>
      <c r="AG7" s="42">
        <f t="shared" si="12"/>
        <v>1.1103682124265725E-3</v>
      </c>
      <c r="AH7" s="43">
        <f t="shared" si="40"/>
        <v>0</v>
      </c>
      <c r="AI7" s="43">
        <f t="shared" si="13"/>
        <v>93</v>
      </c>
      <c r="AJ7" s="43" t="str">
        <f>IF(AE7&lt;&gt;"", IF(RANK(AI7, AI$5:AI$62)+COUNTIF(AI$7:AI7, AI7) -1&lt;=(AJ$65-AH$63), RANK(AI7, AI$5:AI$62)+COUNTIF(AI$7:AI7, AI7) -1, ""), "")</f>
        <v/>
      </c>
      <c r="AK7" s="44" t="str">
        <f t="shared" si="14"/>
        <v/>
      </c>
      <c r="AL7" s="143">
        <v>29</v>
      </c>
      <c r="AM7" s="134"/>
      <c r="AN7" s="42">
        <f t="shared" si="15"/>
        <v>3.4981483938673839E-4</v>
      </c>
      <c r="AO7" s="43">
        <f t="shared" si="41"/>
        <v>0</v>
      </c>
      <c r="AP7" s="43">
        <f t="shared" si="16"/>
        <v>29</v>
      </c>
      <c r="AQ7" s="43" t="str">
        <f>IF(AL7&lt;&gt;"", IF(RANK(AP7, AP$5:AP$62)+COUNTIF(AP$7:AP7, AP7) -1&lt;=(AQ$65-AO$63), RANK(AP7, AP$5:AP$62)+COUNTIF(AP$7:AP7, AP7) -1, ""), "")</f>
        <v/>
      </c>
      <c r="AR7" s="44" t="str">
        <f t="shared" si="17"/>
        <v/>
      </c>
      <c r="AS7" s="143">
        <v>39</v>
      </c>
      <c r="AT7" s="134"/>
      <c r="AU7" s="42">
        <f t="shared" si="18"/>
        <v>4.6181172291296627E-4</v>
      </c>
      <c r="AV7" s="43">
        <f t="shared" si="42"/>
        <v>0</v>
      </c>
      <c r="AW7" s="43">
        <f t="shared" si="19"/>
        <v>39</v>
      </c>
      <c r="AX7" s="43" t="str">
        <f>IF(AS7&lt;&gt;"", IF(RANK(AW7, AW$5:AW$62)+COUNTIF(AW$7:AW7, AW7) -1&lt;=(AX$65-AV$63), RANK(AW7, AW$5:AW$62)+COUNTIF(AW$7:AW7, AW7) -1, ""), "")</f>
        <v/>
      </c>
      <c r="AY7" s="44" t="str">
        <f t="shared" si="20"/>
        <v/>
      </c>
      <c r="AZ7" s="143">
        <v>153</v>
      </c>
      <c r="BA7" s="134"/>
      <c r="BB7" s="42">
        <f t="shared" si="21"/>
        <v>1.963224821320878E-3</v>
      </c>
      <c r="BC7" s="43">
        <f t="shared" si="43"/>
        <v>0</v>
      </c>
      <c r="BD7" s="43">
        <f t="shared" si="22"/>
        <v>153</v>
      </c>
      <c r="BE7" s="43" t="str">
        <f>IF(AZ7&lt;&gt;"", IF(RANK(BD7, BD$5:BD$62)+COUNTIF(BD$7:BD7, BD7) -1&lt;=(BE$65-BC$63), RANK(BD7, BD$5:BD$62)+COUNTIF(BD$7:BD7, BD7) -1, ""), "")</f>
        <v/>
      </c>
      <c r="BF7" s="44" t="str">
        <f t="shared" si="23"/>
        <v/>
      </c>
      <c r="BG7" s="148" t="str">
        <f t="shared" si="24"/>
        <v/>
      </c>
      <c r="BH7" s="50">
        <f t="shared" si="25"/>
        <v>728</v>
      </c>
      <c r="BI7" s="51"/>
      <c r="BJ7" s="84" t="str">
        <f t="shared" si="26"/>
        <v/>
      </c>
      <c r="BK7" s="86" t="str">
        <f t="shared" si="27"/>
        <v/>
      </c>
      <c r="BL7" s="86"/>
      <c r="BM7" s="83" t="str">
        <f t="shared" si="28"/>
        <v/>
      </c>
      <c r="BN7" s="86" t="str">
        <f t="shared" si="29"/>
        <v/>
      </c>
      <c r="BO7" s="86" t="str">
        <f t="shared" si="30"/>
        <v/>
      </c>
      <c r="BP7" s="84" t="str">
        <f>IF(BJ7&lt;&gt;"", IF(RANK(BO7, BO$5:BO$62)+COUNTIF(BO$7:BO7, BO7) -1&lt;=(B$68-BK$63-BN$63), RANK(BO7, BO$5:BO$62)+COUNTIF(BO$7:BO7, BO7) -1, ""), "")</f>
        <v/>
      </c>
      <c r="BQ7" s="93" t="str">
        <f t="shared" si="31"/>
        <v/>
      </c>
      <c r="BR7" s="103" t="str">
        <f t="shared" si="32"/>
        <v/>
      </c>
      <c r="BT7" s="144">
        <f>IF(BH7&lt;&gt; "", BH7/BH63, "")</f>
        <v>1.8496043040901915E-4</v>
      </c>
      <c r="BU7" s="62" t="str">
        <f t="shared" si="33"/>
        <v/>
      </c>
      <c r="BV7" s="70">
        <f t="shared" si="34"/>
        <v>-1.8496043040901899E-4</v>
      </c>
      <c r="BX7" s="97" t="str">
        <f t="shared" si="35"/>
        <v/>
      </c>
      <c r="BY7" s="62" t="str">
        <f t="shared" si="44"/>
        <v/>
      </c>
      <c r="BZ7" s="62" t="str">
        <f t="shared" si="45"/>
        <v/>
      </c>
      <c r="CA7" s="145" t="str">
        <f t="shared" si="46"/>
        <v/>
      </c>
    </row>
    <row r="8" spans="1:79" ht="15" customHeight="1" x14ac:dyDescent="0.2">
      <c r="A8" s="47" t="s">
        <v>220</v>
      </c>
      <c r="B8" s="48" t="s">
        <v>278</v>
      </c>
      <c r="C8" s="49"/>
      <c r="D8" s="134"/>
      <c r="E8" s="42" t="str">
        <f t="shared" si="0"/>
        <v/>
      </c>
      <c r="F8" s="43" t="str">
        <f t="shared" si="36"/>
        <v/>
      </c>
      <c r="G8" s="43" t="str">
        <f t="shared" si="1"/>
        <v/>
      </c>
      <c r="H8" s="43" t="str">
        <f>IF(C8&lt;&gt;"", IF(RANK(G8, G$5:G$62)+COUNTIF(G$8:G8, G8) -1&lt;=(H$65-F$63), RANK(G8, G$5:G$62)+COUNTIF(G$8:G8, G8) -1, ""), "")</f>
        <v/>
      </c>
      <c r="I8" s="138" t="str">
        <f t="shared" si="2"/>
        <v/>
      </c>
      <c r="J8" s="142"/>
      <c r="K8" s="134"/>
      <c r="L8" s="42" t="str">
        <f t="shared" si="3"/>
        <v/>
      </c>
      <c r="M8" s="43" t="str">
        <f t="shared" si="37"/>
        <v/>
      </c>
      <c r="N8" s="43" t="str">
        <f t="shared" si="4"/>
        <v/>
      </c>
      <c r="O8" s="43" t="str">
        <f>IF(J8&lt;&gt;"", IF(RANK(N8, N$5:N$62)+COUNTIF(N$8:N8, N8) -1&lt;=(O$65-M$63), RANK(N8, N$5:N$62)+COUNTIF(N$8:N8, N8) -1, ""), "")</f>
        <v/>
      </c>
      <c r="P8" s="138" t="str">
        <f t="shared" si="5"/>
        <v/>
      </c>
      <c r="Q8" s="142"/>
      <c r="R8" s="134"/>
      <c r="S8" s="42" t="str">
        <f t="shared" si="6"/>
        <v/>
      </c>
      <c r="T8" s="43" t="str">
        <f t="shared" si="38"/>
        <v/>
      </c>
      <c r="U8" s="43" t="str">
        <f t="shared" si="7"/>
        <v/>
      </c>
      <c r="V8" s="43" t="str">
        <f>IF(Q8&lt;&gt;"", IF(RANK(U8, U$5:U$62)+COUNTIF(U$8:U8, U8) -1&lt;=(V$65-T$63), RANK(U8, U$5:U$62)+COUNTIF(U$8:U8, U8) -1, ""), "")</f>
        <v/>
      </c>
      <c r="W8" s="138" t="str">
        <f t="shared" si="8"/>
        <v/>
      </c>
      <c r="X8" s="142"/>
      <c r="Y8" s="134"/>
      <c r="Z8" s="42" t="str">
        <f t="shared" si="9"/>
        <v/>
      </c>
      <c r="AA8" s="43" t="str">
        <f t="shared" si="39"/>
        <v/>
      </c>
      <c r="AB8" s="43" t="str">
        <f t="shared" si="10"/>
        <v/>
      </c>
      <c r="AC8" s="43" t="str">
        <f>IF(X8&lt;&gt;"", IF(RANK(AB8, AB$5:AB$62)+COUNTIF(AB$8:AB8, AB8) -1&lt;=(AC$65-AA$63), RANK(AB8, AB$5:AB$62)+COUNTIF(AB$8:AB8, AB8) -1, ""), "")</f>
        <v/>
      </c>
      <c r="AD8" s="138" t="str">
        <f t="shared" si="11"/>
        <v/>
      </c>
      <c r="AE8" s="142"/>
      <c r="AF8" s="134"/>
      <c r="AG8" s="42" t="str">
        <f t="shared" si="12"/>
        <v/>
      </c>
      <c r="AH8" s="43" t="str">
        <f t="shared" si="40"/>
        <v/>
      </c>
      <c r="AI8" s="43" t="str">
        <f t="shared" si="13"/>
        <v/>
      </c>
      <c r="AJ8" s="43" t="str">
        <f>IF(AE8&lt;&gt;"", IF(RANK(AI8, AI$5:AI$62)+COUNTIF(AI$8:AI8, AI8) -1&lt;=(AJ$65-AH$63), RANK(AI8, AI$5:AI$62)+COUNTIF(AI$8:AI8, AI8) -1, ""), "")</f>
        <v/>
      </c>
      <c r="AK8" s="138" t="str">
        <f t="shared" si="14"/>
        <v/>
      </c>
      <c r="AL8" s="142"/>
      <c r="AM8" s="134"/>
      <c r="AN8" s="42" t="str">
        <f t="shared" si="15"/>
        <v/>
      </c>
      <c r="AO8" s="43" t="str">
        <f t="shared" si="41"/>
        <v/>
      </c>
      <c r="AP8" s="43" t="str">
        <f t="shared" si="16"/>
        <v/>
      </c>
      <c r="AQ8" s="43" t="str">
        <f>IF(AL8&lt;&gt;"", IF(RANK(AP8, AP$5:AP$62)+COUNTIF(AP$8:AP8, AP8) -1&lt;=(AQ$65-AO$63), RANK(AP8, AP$5:AP$62)+COUNTIF(AP$8:AP8, AP8) -1, ""), "")</f>
        <v/>
      </c>
      <c r="AR8" s="138" t="str">
        <f t="shared" si="17"/>
        <v/>
      </c>
      <c r="AS8" s="142"/>
      <c r="AT8" s="134"/>
      <c r="AU8" s="42" t="str">
        <f t="shared" si="18"/>
        <v/>
      </c>
      <c r="AV8" s="43" t="str">
        <f t="shared" si="42"/>
        <v/>
      </c>
      <c r="AW8" s="43" t="str">
        <f t="shared" si="19"/>
        <v/>
      </c>
      <c r="AX8" s="43" t="str">
        <f>IF(AS8&lt;&gt;"", IF(RANK(AW8, AW$5:AW$62)+COUNTIF(AW$8:AW8, AW8) -1&lt;=(AX$65-AV$63), RANK(AW8, AW$5:AW$62)+COUNTIF(AW$8:AW8, AW8) -1, ""), "")</f>
        <v/>
      </c>
      <c r="AY8" s="138" t="str">
        <f t="shared" si="20"/>
        <v/>
      </c>
      <c r="AZ8" s="142"/>
      <c r="BA8" s="134"/>
      <c r="BB8" s="42" t="str">
        <f t="shared" si="21"/>
        <v/>
      </c>
      <c r="BC8" s="43" t="str">
        <f t="shared" si="43"/>
        <v/>
      </c>
      <c r="BD8" s="43" t="str">
        <f t="shared" si="22"/>
        <v/>
      </c>
      <c r="BE8" s="43" t="str">
        <f>IF(AZ8&lt;&gt;"", IF(RANK(BD8, BD$5:BD$62)+COUNTIF(BD$8:BD8, BD8) -1&lt;=(BE$65-BC$63), RANK(BD8, BD$5:BD$62)+COUNTIF(BD$8:BD8, BD8) -1, ""), "")</f>
        <v/>
      </c>
      <c r="BF8" s="138" t="str">
        <f t="shared" si="23"/>
        <v/>
      </c>
      <c r="BG8" s="149" t="str">
        <f t="shared" si="24"/>
        <v/>
      </c>
      <c r="BH8" s="50" t="str">
        <f t="shared" si="25"/>
        <v/>
      </c>
      <c r="BI8" s="51"/>
      <c r="BJ8" s="84" t="str">
        <f t="shared" si="26"/>
        <v/>
      </c>
      <c r="BK8" s="86" t="str">
        <f t="shared" si="27"/>
        <v/>
      </c>
      <c r="BL8" s="86"/>
      <c r="BM8" s="83" t="str">
        <f t="shared" si="28"/>
        <v/>
      </c>
      <c r="BN8" s="86" t="str">
        <f t="shared" si="29"/>
        <v/>
      </c>
      <c r="BO8" s="86" t="str">
        <f t="shared" si="30"/>
        <v/>
      </c>
      <c r="BP8" s="84" t="str">
        <f>IF(BJ8&lt;&gt;"", IF(RANK(BO8, BO$5:BO$62)+COUNTIF(BO$8:BO8, BO8) -1&lt;=(B$68-BK$63-BN$63), RANK(BO8, BO$5:BO$62)+COUNTIF(BO$8:BO8, BO8) -1, ""), "")</f>
        <v/>
      </c>
      <c r="BQ8" s="93" t="str">
        <f t="shared" si="31"/>
        <v/>
      </c>
      <c r="BR8" s="103" t="str">
        <f t="shared" si="32"/>
        <v/>
      </c>
      <c r="BT8" s="144" t="str">
        <f>IF(BH8&lt;&gt; "", BH8/BH63, "")</f>
        <v/>
      </c>
      <c r="BU8" s="62" t="str">
        <f t="shared" si="33"/>
        <v/>
      </c>
      <c r="BV8" s="70" t="str">
        <f t="shared" si="34"/>
        <v/>
      </c>
      <c r="BX8" s="97" t="str">
        <f t="shared" si="35"/>
        <v/>
      </c>
      <c r="BY8" s="62" t="str">
        <f t="shared" si="44"/>
        <v/>
      </c>
      <c r="BZ8" s="62" t="str">
        <f t="shared" si="45"/>
        <v/>
      </c>
      <c r="CA8" s="145" t="str">
        <f t="shared" si="46"/>
        <v/>
      </c>
    </row>
    <row r="9" spans="1:79" ht="15" customHeight="1" x14ac:dyDescent="0.2">
      <c r="A9" s="160" t="s">
        <v>221</v>
      </c>
      <c r="B9" s="161" t="s">
        <v>279</v>
      </c>
      <c r="C9" s="162">
        <v>8668</v>
      </c>
      <c r="D9" s="163"/>
      <c r="E9" s="164">
        <f t="shared" si="0"/>
        <v>0.11167081073420852</v>
      </c>
      <c r="F9" s="165">
        <f t="shared" si="36"/>
        <v>0</v>
      </c>
      <c r="G9" s="165">
        <f t="shared" si="1"/>
        <v>8668</v>
      </c>
      <c r="H9" s="165" t="str">
        <f>IF(C9&lt;&gt;"", IF(RANK(G9, G$5:G$62)+COUNTIF(G$9:G9, G9) -1&lt;=(H$65-F$63), RANK(G9, G$5:G$62)+COUNTIF(G$9:G9, G9) -1, ""), "")</f>
        <v/>
      </c>
      <c r="I9" s="166" t="str">
        <f t="shared" si="2"/>
        <v/>
      </c>
      <c r="J9" s="167">
        <v>13836</v>
      </c>
      <c r="K9" s="163"/>
      <c r="L9" s="164">
        <f t="shared" si="3"/>
        <v>0.16292214215062881</v>
      </c>
      <c r="M9" s="165">
        <f t="shared" si="37"/>
        <v>0</v>
      </c>
      <c r="N9" s="165">
        <f t="shared" si="4"/>
        <v>13836</v>
      </c>
      <c r="O9" s="165" t="str">
        <f>IF(J9&lt;&gt;"", IF(RANK(N9, N$5:N$62)+COUNTIF(N$9:N9, N9) -1&lt;=(O$65-M$63), RANK(N9, N$5:N$62)+COUNTIF(N$9:N9, N9) -1, ""), "")</f>
        <v/>
      </c>
      <c r="P9" s="166" t="str">
        <f t="shared" si="5"/>
        <v/>
      </c>
      <c r="Q9" s="167">
        <v>14718</v>
      </c>
      <c r="R9" s="163"/>
      <c r="S9" s="164">
        <f t="shared" si="6"/>
        <v>0.17929320615429595</v>
      </c>
      <c r="T9" s="165">
        <f t="shared" si="38"/>
        <v>0</v>
      </c>
      <c r="U9" s="165">
        <f t="shared" si="7"/>
        <v>14718</v>
      </c>
      <c r="V9" s="165" t="str">
        <f>IF(Q9&lt;&gt;"", IF(RANK(U9, U$5:U$62)+COUNTIF(U$9:U9, U9) -1&lt;=(V$65-T$63), RANK(U9, U$5:U$62)+COUNTIF(U$9:U9, U9) -1, ""), "")</f>
        <v/>
      </c>
      <c r="W9" s="166" t="str">
        <f t="shared" si="8"/>
        <v/>
      </c>
      <c r="X9" s="167">
        <v>32260</v>
      </c>
      <c r="Y9" s="163"/>
      <c r="Z9" s="164">
        <f t="shared" si="9"/>
        <v>0.38770776497169707</v>
      </c>
      <c r="AA9" s="165">
        <f t="shared" si="39"/>
        <v>0</v>
      </c>
      <c r="AB9" s="165">
        <f t="shared" si="10"/>
        <v>32260</v>
      </c>
      <c r="AC9" s="165" t="str">
        <f>IF(X9&lt;&gt;"", IF(RANK(AB9, AB$5:AB$62)+COUNTIF(AB$9:AB9, AB9) -1&lt;=(AC$65-AA$63), RANK(AB9, AB$5:AB$62)+COUNTIF(AB$9:AB9, AB9) -1, ""), "")</f>
        <v/>
      </c>
      <c r="AD9" s="166" t="str">
        <f t="shared" si="11"/>
        <v/>
      </c>
      <c r="AE9" s="167">
        <v>29958</v>
      </c>
      <c r="AF9" s="163"/>
      <c r="AG9" s="164">
        <f t="shared" si="12"/>
        <v>0.35768183771908879</v>
      </c>
      <c r="AH9" s="165">
        <f t="shared" si="40"/>
        <v>0</v>
      </c>
      <c r="AI9" s="165">
        <f t="shared" si="13"/>
        <v>29958</v>
      </c>
      <c r="AJ9" s="165" t="str">
        <f>IF(AE9&lt;&gt;"", IF(RANK(AI9, AI$5:AI$62)+COUNTIF(AI$9:AI9, AI9) -1&lt;=(AJ$65-AH$63), RANK(AI9, AI$5:AI$62)+COUNTIF(AI$9:AI9, AI9) -1, ""), "")</f>
        <v/>
      </c>
      <c r="AK9" s="166" t="str">
        <f t="shared" si="14"/>
        <v/>
      </c>
      <c r="AL9" s="167">
        <v>24091</v>
      </c>
      <c r="AM9" s="163"/>
      <c r="AN9" s="164">
        <f t="shared" si="15"/>
        <v>0.29059963088503155</v>
      </c>
      <c r="AO9" s="165">
        <f t="shared" si="41"/>
        <v>0</v>
      </c>
      <c r="AP9" s="165">
        <f t="shared" si="16"/>
        <v>24091</v>
      </c>
      <c r="AQ9" s="165" t="str">
        <f>IF(AL9&lt;&gt;"", IF(RANK(AP9, AP$5:AP$62)+COUNTIF(AP$9:AP9, AP9) -1&lt;=(AQ$65-AO$63), RANK(AP9, AP$5:AP$62)+COUNTIF(AP$9:AP9, AP9) -1, ""), "")</f>
        <v/>
      </c>
      <c r="AR9" s="166" t="str">
        <f t="shared" si="17"/>
        <v/>
      </c>
      <c r="AS9" s="167">
        <v>17478</v>
      </c>
      <c r="AT9" s="163"/>
      <c r="AU9" s="164">
        <f t="shared" si="18"/>
        <v>0.20696269982238011</v>
      </c>
      <c r="AV9" s="165">
        <f t="shared" si="42"/>
        <v>0</v>
      </c>
      <c r="AW9" s="165">
        <f t="shared" si="19"/>
        <v>17478</v>
      </c>
      <c r="AX9" s="165" t="str">
        <f>IF(AS9&lt;&gt;"", IF(RANK(AW9, AW$5:AW$62)+COUNTIF(AW$9:AW9, AW9) -1&lt;=(AX$65-AV$63), RANK(AW9, AW$5:AW$62)+COUNTIF(AW$9:AW9, AW9) -1, ""), "")</f>
        <v/>
      </c>
      <c r="AY9" s="166" t="str">
        <f t="shared" si="20"/>
        <v/>
      </c>
      <c r="AZ9" s="167">
        <v>18785</v>
      </c>
      <c r="BA9" s="163"/>
      <c r="BB9" s="164">
        <f t="shared" si="21"/>
        <v>0.24104038083995227</v>
      </c>
      <c r="BC9" s="165">
        <f t="shared" si="43"/>
        <v>0</v>
      </c>
      <c r="BD9" s="165">
        <f t="shared" si="22"/>
        <v>18785</v>
      </c>
      <c r="BE9" s="165" t="str">
        <f>IF(AZ9&lt;&gt;"", IF(RANK(BD9, BD$5:BD$62)+COUNTIF(BD$9:BD9, BD9) -1&lt;=(BE$65-BC$63), RANK(BD9, BD$5:BD$62)+COUNTIF(BD$9:BD9, BD9) -1, ""), "")</f>
        <v/>
      </c>
      <c r="BF9" s="166" t="str">
        <f t="shared" si="23"/>
        <v/>
      </c>
      <c r="BG9" s="168" t="str">
        <f t="shared" si="24"/>
        <v/>
      </c>
      <c r="BH9" s="169">
        <f t="shared" si="25"/>
        <v>159794</v>
      </c>
      <c r="BI9" s="170"/>
      <c r="BJ9" s="171">
        <f t="shared" si="26"/>
        <v>159794</v>
      </c>
      <c r="BK9" s="172" t="str">
        <f t="shared" si="27"/>
        <v/>
      </c>
      <c r="BL9" s="172"/>
      <c r="BM9" s="173">
        <f t="shared" si="28"/>
        <v>3.5303448732960696</v>
      </c>
      <c r="BN9" s="172">
        <f t="shared" si="29"/>
        <v>3</v>
      </c>
      <c r="BO9" s="172">
        <f t="shared" si="30"/>
        <v>24005</v>
      </c>
      <c r="BP9" s="171" t="str">
        <f>IF(BJ9&lt;&gt;"", IF(RANK(BO9, BO$5:BO$62)+COUNTIF(BO$9:BO9, BO9) -1&lt;=(B$68-BK$63-BN$63), RANK(BO9, BO$5:BO$62)+COUNTIF(BO$9:BO9, BO9) -1, ""), "")</f>
        <v/>
      </c>
      <c r="BQ9" s="171">
        <f t="shared" si="31"/>
        <v>3</v>
      </c>
      <c r="BR9" s="174">
        <f t="shared" si="32"/>
        <v>3</v>
      </c>
      <c r="BT9" s="175">
        <f>IF(BH9&lt;&gt; "", BH9/BH63, "")</f>
        <v>4.0598306341729132E-2</v>
      </c>
      <c r="BU9" s="176">
        <f t="shared" si="33"/>
        <v>3.7499999999999999E-2</v>
      </c>
      <c r="BV9" s="177">
        <f t="shared" si="34"/>
        <v>-3.0983063417290985E-3</v>
      </c>
      <c r="BX9" s="178">
        <f t="shared" si="35"/>
        <v>159794</v>
      </c>
      <c r="BY9" s="176">
        <f t="shared" si="44"/>
        <v>4.358475425512822E-2</v>
      </c>
      <c r="BZ9" s="176">
        <f t="shared" si="45"/>
        <v>3.7499999999999999E-2</v>
      </c>
      <c r="CA9" s="179">
        <f t="shared" si="46"/>
        <v>-6.0847542551282219E-3</v>
      </c>
    </row>
    <row r="10" spans="1:79" ht="15" customHeight="1" x14ac:dyDescent="0.2">
      <c r="A10" s="47" t="s">
        <v>222</v>
      </c>
      <c r="B10" s="48" t="s">
        <v>280</v>
      </c>
      <c r="C10" s="141">
        <v>105</v>
      </c>
      <c r="D10" s="134"/>
      <c r="E10" s="42">
        <f t="shared" si="0"/>
        <v>1.3527267105551332E-3</v>
      </c>
      <c r="F10" s="43">
        <f t="shared" si="36"/>
        <v>0</v>
      </c>
      <c r="G10" s="43">
        <f t="shared" si="1"/>
        <v>105</v>
      </c>
      <c r="H10" s="43" t="str">
        <f>IF(C10&lt;&gt;"", IF(RANK(G10, G$5:G$62)+COUNTIF(G$10:G10, G10) -1&lt;=(H$65-F$63), RANK(G10, G$5:G$62)+COUNTIF(G$10:G10, G10) -1, ""), "")</f>
        <v/>
      </c>
      <c r="I10" s="138" t="str">
        <f t="shared" si="2"/>
        <v/>
      </c>
      <c r="J10" s="143">
        <v>105</v>
      </c>
      <c r="K10" s="134"/>
      <c r="L10" s="42">
        <f t="shared" si="3"/>
        <v>1.2363996043521265E-3</v>
      </c>
      <c r="M10" s="43">
        <f t="shared" si="37"/>
        <v>0</v>
      </c>
      <c r="N10" s="43">
        <f t="shared" si="4"/>
        <v>105</v>
      </c>
      <c r="O10" s="43" t="str">
        <f>IF(J10&lt;&gt;"", IF(RANK(N10, N$5:N$62)+COUNTIF(N$10:N10, N10) -1&lt;=(O$65-M$63), RANK(N10, N$5:N$62)+COUNTIF(N$10:N10, N10) -1, ""), "")</f>
        <v/>
      </c>
      <c r="P10" s="138" t="str">
        <f t="shared" si="5"/>
        <v/>
      </c>
      <c r="Q10" s="143">
        <v>60</v>
      </c>
      <c r="R10" s="134"/>
      <c r="S10" s="42">
        <f t="shared" si="6"/>
        <v>7.3091400796696264E-4</v>
      </c>
      <c r="T10" s="43">
        <f t="shared" si="38"/>
        <v>0</v>
      </c>
      <c r="U10" s="43">
        <f t="shared" si="7"/>
        <v>60</v>
      </c>
      <c r="V10" s="43" t="str">
        <f>IF(Q10&lt;&gt;"", IF(RANK(U10, U$5:U$62)+COUNTIF(U$10:U10, U10) -1&lt;=(V$65-T$63), RANK(U10, U$5:U$62)+COUNTIF(U$10:U10, U10) -1, ""), "")</f>
        <v/>
      </c>
      <c r="W10" s="138" t="str">
        <f t="shared" si="8"/>
        <v/>
      </c>
      <c r="X10" s="143">
        <v>419</v>
      </c>
      <c r="Y10" s="134"/>
      <c r="Z10" s="42">
        <f t="shared" si="9"/>
        <v>5.0356340211761032E-3</v>
      </c>
      <c r="AA10" s="43">
        <f t="shared" si="39"/>
        <v>0</v>
      </c>
      <c r="AB10" s="43">
        <f t="shared" si="10"/>
        <v>419</v>
      </c>
      <c r="AC10" s="43" t="str">
        <f>IF(X10&lt;&gt;"", IF(RANK(AB10, AB$5:AB$62)+COUNTIF(AB$10:AB10, AB10) -1&lt;=(AC$65-AA$63), RANK(AB10, AB$5:AB$62)+COUNTIF(AB$10:AB10, AB10) -1, ""), "")</f>
        <v/>
      </c>
      <c r="AD10" s="138" t="str">
        <f t="shared" si="11"/>
        <v/>
      </c>
      <c r="AE10" s="143">
        <v>85</v>
      </c>
      <c r="AF10" s="134"/>
      <c r="AG10" s="42">
        <f t="shared" si="12"/>
        <v>1.0148526672715986E-3</v>
      </c>
      <c r="AH10" s="43">
        <f t="shared" si="40"/>
        <v>0</v>
      </c>
      <c r="AI10" s="43">
        <f t="shared" si="13"/>
        <v>85</v>
      </c>
      <c r="AJ10" s="43" t="str">
        <f>IF(AE10&lt;&gt;"", IF(RANK(AI10, AI$5:AI$62)+COUNTIF(AI$10:AI10, AI10) -1&lt;=(AJ$65-AH$63), RANK(AI10, AI$5:AI$62)+COUNTIF(AI$10:AI10, AI10) -1, ""), "")</f>
        <v/>
      </c>
      <c r="AK10" s="138" t="str">
        <f t="shared" si="14"/>
        <v/>
      </c>
      <c r="AL10" s="143">
        <v>69</v>
      </c>
      <c r="AM10" s="134"/>
      <c r="AN10" s="42">
        <f t="shared" si="15"/>
        <v>8.3231806612706722E-4</v>
      </c>
      <c r="AO10" s="43">
        <f t="shared" si="41"/>
        <v>0</v>
      </c>
      <c r="AP10" s="43">
        <f t="shared" si="16"/>
        <v>69</v>
      </c>
      <c r="AQ10" s="43" t="str">
        <f>IF(AL10&lt;&gt;"", IF(RANK(AP10, AP$5:AP$62)+COUNTIF(AP$10:AP10, AP10) -1&lt;=(AQ$65-AO$63), RANK(AP10, AP$5:AP$62)+COUNTIF(AP$10:AP10, AP10) -1, ""), "")</f>
        <v/>
      </c>
      <c r="AR10" s="138" t="str">
        <f t="shared" si="17"/>
        <v/>
      </c>
      <c r="AS10" s="143">
        <v>88</v>
      </c>
      <c r="AT10" s="134"/>
      <c r="AU10" s="42">
        <f t="shared" si="18"/>
        <v>1.0420367081113084E-3</v>
      </c>
      <c r="AV10" s="43">
        <f t="shared" si="42"/>
        <v>0</v>
      </c>
      <c r="AW10" s="43">
        <f t="shared" si="19"/>
        <v>88</v>
      </c>
      <c r="AX10" s="43" t="str">
        <f>IF(AS10&lt;&gt;"", IF(RANK(AW10, AW$5:AW$62)+COUNTIF(AW$10:AW10, AW10) -1&lt;=(AX$65-AV$63), RANK(AW10, AW$5:AW$62)+COUNTIF(AW$10:AW10, AW10) -1, ""), "")</f>
        <v/>
      </c>
      <c r="AY10" s="138" t="str">
        <f t="shared" si="20"/>
        <v/>
      </c>
      <c r="AZ10" s="143">
        <v>111</v>
      </c>
      <c r="BA10" s="134"/>
      <c r="BB10" s="42">
        <f t="shared" si="21"/>
        <v>1.4243003605661274E-3</v>
      </c>
      <c r="BC10" s="43">
        <f t="shared" si="43"/>
        <v>0</v>
      </c>
      <c r="BD10" s="43">
        <f t="shared" si="22"/>
        <v>111</v>
      </c>
      <c r="BE10" s="43" t="str">
        <f>IF(AZ10&lt;&gt;"", IF(RANK(BD10, BD$5:BD$62)+COUNTIF(BD$10:BD10, BD10) -1&lt;=(BE$65-BC$63), RANK(BD10, BD$5:BD$62)+COUNTIF(BD$10:BD10, BD10) -1, ""), "")</f>
        <v/>
      </c>
      <c r="BF10" s="138" t="str">
        <f t="shared" si="23"/>
        <v/>
      </c>
      <c r="BG10" s="149" t="str">
        <f t="shared" si="24"/>
        <v/>
      </c>
      <c r="BH10" s="50">
        <f t="shared" si="25"/>
        <v>1042</v>
      </c>
      <c r="BI10" s="51"/>
      <c r="BJ10" s="84" t="str">
        <f t="shared" si="26"/>
        <v/>
      </c>
      <c r="BK10" s="86" t="str">
        <f t="shared" si="27"/>
        <v/>
      </c>
      <c r="BL10" s="86"/>
      <c r="BM10" s="83" t="str">
        <f t="shared" si="28"/>
        <v/>
      </c>
      <c r="BN10" s="86" t="str">
        <f t="shared" si="29"/>
        <v/>
      </c>
      <c r="BO10" s="86" t="str">
        <f t="shared" si="30"/>
        <v/>
      </c>
      <c r="BP10" s="84" t="str">
        <f>IF(BJ10&lt;&gt;"", IF(RANK(BO10, BO$5:BO$62)+COUNTIF(BO$10:BO10, BO10) -1&lt;=(B$68-BK$63-BN$63), RANK(BO10, BO$5:BO$62)+COUNTIF(BO$10:BO10, BO10) -1, ""), "")</f>
        <v/>
      </c>
      <c r="BQ10" s="93" t="str">
        <f t="shared" si="31"/>
        <v/>
      </c>
      <c r="BR10" s="103" t="str">
        <f t="shared" si="32"/>
        <v/>
      </c>
      <c r="BT10" s="144">
        <f>IF(BH10&lt;&gt; "", BH10/BH63, "")</f>
        <v>2.6473731934917305E-4</v>
      </c>
      <c r="BU10" s="62" t="str">
        <f t="shared" si="33"/>
        <v/>
      </c>
      <c r="BV10" s="70">
        <f t="shared" si="34"/>
        <v>-2.64737319349173E-4</v>
      </c>
      <c r="BX10" s="97" t="str">
        <f t="shared" si="35"/>
        <v/>
      </c>
      <c r="BY10" s="62" t="str">
        <f t="shared" si="44"/>
        <v/>
      </c>
      <c r="BZ10" s="62" t="str">
        <f t="shared" si="45"/>
        <v/>
      </c>
      <c r="CA10" s="145" t="str">
        <f t="shared" si="46"/>
        <v/>
      </c>
    </row>
    <row r="11" spans="1:79" ht="15" customHeight="1" x14ac:dyDescent="0.2">
      <c r="A11" s="47" t="s">
        <v>223</v>
      </c>
      <c r="B11" s="48" t="s">
        <v>281</v>
      </c>
      <c r="C11" s="141">
        <v>191</v>
      </c>
      <c r="D11" s="134"/>
      <c r="E11" s="42">
        <f t="shared" si="0"/>
        <v>2.4606743020574328E-3</v>
      </c>
      <c r="F11" s="43">
        <f t="shared" si="36"/>
        <v>0</v>
      </c>
      <c r="G11" s="43">
        <f t="shared" si="1"/>
        <v>191</v>
      </c>
      <c r="H11" s="43" t="str">
        <f>IF(C11&lt;&gt;"", IF(RANK(G11, G$5:G$62)+COUNTIF(G$11:G11, G11) -1&lt;=(H$65-F$63), RANK(G11, G$5:G$62)+COUNTIF(G$11:G11, G11) -1, ""), "")</f>
        <v/>
      </c>
      <c r="I11" s="138" t="str">
        <f t="shared" si="2"/>
        <v/>
      </c>
      <c r="J11" s="143">
        <v>123</v>
      </c>
      <c r="K11" s="134"/>
      <c r="L11" s="42">
        <f t="shared" si="3"/>
        <v>1.4483538222410627E-3</v>
      </c>
      <c r="M11" s="43">
        <f t="shared" si="37"/>
        <v>0</v>
      </c>
      <c r="N11" s="43">
        <f t="shared" si="4"/>
        <v>123</v>
      </c>
      <c r="O11" s="43" t="str">
        <f>IF(J11&lt;&gt;"", IF(RANK(N11, N$5:N$62)+COUNTIF(N$11:N11, N11) -1&lt;=(O$65-M$63), RANK(N11, N$5:N$62)+COUNTIF(N$11:N11, N11) -1, ""), "")</f>
        <v/>
      </c>
      <c r="P11" s="138" t="str">
        <f t="shared" si="5"/>
        <v/>
      </c>
      <c r="Q11" s="143">
        <v>49</v>
      </c>
      <c r="R11" s="134"/>
      <c r="S11" s="42">
        <f t="shared" si="6"/>
        <v>5.9691310650635291E-4</v>
      </c>
      <c r="T11" s="43">
        <f t="shared" si="38"/>
        <v>0</v>
      </c>
      <c r="U11" s="43">
        <f t="shared" si="7"/>
        <v>49</v>
      </c>
      <c r="V11" s="43" t="str">
        <f>IF(Q11&lt;&gt;"", IF(RANK(U11, U$5:U$62)+COUNTIF(U$11:U11, U11) -1&lt;=(V$65-T$63), RANK(U11, U$5:U$62)+COUNTIF(U$11:U11, U11) -1, ""), "")</f>
        <v/>
      </c>
      <c r="W11" s="138" t="str">
        <f t="shared" si="8"/>
        <v/>
      </c>
      <c r="X11" s="143">
        <v>401</v>
      </c>
      <c r="Y11" s="134"/>
      <c r="Z11" s="42">
        <f t="shared" si="9"/>
        <v>4.819306067999087E-3</v>
      </c>
      <c r="AA11" s="43">
        <f t="shared" si="39"/>
        <v>0</v>
      </c>
      <c r="AB11" s="43">
        <f t="shared" si="10"/>
        <v>401</v>
      </c>
      <c r="AC11" s="43" t="str">
        <f>IF(X11&lt;&gt;"", IF(RANK(AB11, AB$5:AB$62)+COUNTIF(AB$11:AB11, AB11) -1&lt;=(AC$65-AA$63), RANK(AB11, AB$5:AB$62)+COUNTIF(AB$11:AB11, AB11) -1, ""), "")</f>
        <v/>
      </c>
      <c r="AD11" s="138" t="str">
        <f t="shared" si="11"/>
        <v/>
      </c>
      <c r="AE11" s="143">
        <v>207</v>
      </c>
      <c r="AF11" s="134"/>
      <c r="AG11" s="42">
        <f t="shared" si="12"/>
        <v>2.4714647308849516E-3</v>
      </c>
      <c r="AH11" s="43">
        <f t="shared" si="40"/>
        <v>0</v>
      </c>
      <c r="AI11" s="43">
        <f t="shared" si="13"/>
        <v>207</v>
      </c>
      <c r="AJ11" s="43" t="str">
        <f>IF(AE11&lt;&gt;"", IF(RANK(AI11, AI$5:AI$62)+COUNTIF(AI$11:AI11, AI11) -1&lt;=(AJ$65-AH$63), RANK(AI11, AI$5:AI$62)+COUNTIF(AI$11:AI11, AI11) -1, ""), "")</f>
        <v/>
      </c>
      <c r="AK11" s="138" t="str">
        <f t="shared" si="14"/>
        <v/>
      </c>
      <c r="AL11" s="143">
        <v>108</v>
      </c>
      <c r="AM11" s="134"/>
      <c r="AN11" s="42">
        <f t="shared" si="15"/>
        <v>1.3027587121988878E-3</v>
      </c>
      <c r="AO11" s="43">
        <f t="shared" si="41"/>
        <v>0</v>
      </c>
      <c r="AP11" s="43">
        <f t="shared" si="16"/>
        <v>108</v>
      </c>
      <c r="AQ11" s="43" t="str">
        <f>IF(AL11&lt;&gt;"", IF(RANK(AP11, AP$5:AP$62)+COUNTIF(AP$11:AP11, AP11) -1&lt;=(AQ$65-AO$63), RANK(AP11, AP$5:AP$62)+COUNTIF(AP$11:AP11, AP11) -1, ""), "")</f>
        <v/>
      </c>
      <c r="AR11" s="138" t="str">
        <f t="shared" si="17"/>
        <v/>
      </c>
      <c r="AS11" s="143">
        <v>77</v>
      </c>
      <c r="AT11" s="134"/>
      <c r="AU11" s="42">
        <f t="shared" si="18"/>
        <v>9.117821195973949E-4</v>
      </c>
      <c r="AV11" s="43">
        <f t="shared" si="42"/>
        <v>0</v>
      </c>
      <c r="AW11" s="43">
        <f t="shared" si="19"/>
        <v>77</v>
      </c>
      <c r="AX11" s="43" t="str">
        <f>IF(AS11&lt;&gt;"", IF(RANK(AW11, AW$5:AW$62)+COUNTIF(AW$11:AW11, AW11) -1&lt;=(AX$65-AV$63), RANK(AW11, AW$5:AW$62)+COUNTIF(AW$11:AW11, AW11) -1, ""), "")</f>
        <v/>
      </c>
      <c r="AY11" s="138" t="str">
        <f t="shared" si="20"/>
        <v/>
      </c>
      <c r="AZ11" s="143">
        <v>179</v>
      </c>
      <c r="BA11" s="134"/>
      <c r="BB11" s="42">
        <f t="shared" si="21"/>
        <v>2.2968447255976286E-3</v>
      </c>
      <c r="BC11" s="43">
        <f t="shared" si="43"/>
        <v>0</v>
      </c>
      <c r="BD11" s="43">
        <f t="shared" si="22"/>
        <v>179</v>
      </c>
      <c r="BE11" s="43" t="str">
        <f>IF(AZ11&lt;&gt;"", IF(RANK(BD11, BD$5:BD$62)+COUNTIF(BD$11:BD11, BD11) -1&lt;=(BE$65-BC$63), RANK(BD11, BD$5:BD$62)+COUNTIF(BD$11:BD11, BD11) -1, ""), "")</f>
        <v/>
      </c>
      <c r="BF11" s="138" t="str">
        <f t="shared" si="23"/>
        <v/>
      </c>
      <c r="BG11" s="149" t="str">
        <f t="shared" si="24"/>
        <v/>
      </c>
      <c r="BH11" s="50">
        <f t="shared" si="25"/>
        <v>1335</v>
      </c>
      <c r="BI11" s="51"/>
      <c r="BJ11" s="84" t="str">
        <f t="shared" si="26"/>
        <v/>
      </c>
      <c r="BK11" s="86" t="str">
        <f t="shared" si="27"/>
        <v/>
      </c>
      <c r="BL11" s="86"/>
      <c r="BM11" s="83" t="str">
        <f t="shared" si="28"/>
        <v/>
      </c>
      <c r="BN11" s="86" t="str">
        <f t="shared" si="29"/>
        <v/>
      </c>
      <c r="BO11" s="86" t="str">
        <f t="shared" si="30"/>
        <v/>
      </c>
      <c r="BP11" s="84" t="str">
        <f>IF(BJ11&lt;&gt;"", IF(RANK(BO11, BO$5:BO$62)+COUNTIF(BO$11:BO11, BO11) -1&lt;=(B$68-BK$63-BN$63), RANK(BO11, BO$5:BO$62)+COUNTIF(BO$11:BO11, BO11) -1, ""), "")</f>
        <v/>
      </c>
      <c r="BQ11" s="93" t="str">
        <f t="shared" si="31"/>
        <v/>
      </c>
      <c r="BR11" s="103" t="str">
        <f t="shared" si="32"/>
        <v/>
      </c>
      <c r="BT11" s="144">
        <f>IF(BH11&lt;&gt; "", BH11/BH63, "")</f>
        <v>3.391788112582975E-4</v>
      </c>
      <c r="BU11" s="62" t="str">
        <f t="shared" si="33"/>
        <v/>
      </c>
      <c r="BV11" s="70">
        <f t="shared" si="34"/>
        <v>-3.3917881125829799E-4</v>
      </c>
      <c r="BX11" s="97" t="str">
        <f t="shared" si="35"/>
        <v/>
      </c>
      <c r="BY11" s="62" t="str">
        <f t="shared" si="44"/>
        <v/>
      </c>
      <c r="BZ11" s="62" t="str">
        <f t="shared" si="45"/>
        <v/>
      </c>
      <c r="CA11" s="145" t="str">
        <f t="shared" si="46"/>
        <v/>
      </c>
    </row>
    <row r="12" spans="1:79" ht="15" customHeight="1" x14ac:dyDescent="0.2">
      <c r="A12" s="47" t="s">
        <v>224</v>
      </c>
      <c r="B12" s="48" t="s">
        <v>282</v>
      </c>
      <c r="C12" s="141">
        <v>3075</v>
      </c>
      <c r="D12" s="134"/>
      <c r="E12" s="42">
        <f t="shared" si="0"/>
        <v>3.9615567951971763E-2</v>
      </c>
      <c r="F12" s="43">
        <f t="shared" si="36"/>
        <v>0</v>
      </c>
      <c r="G12" s="43">
        <f t="shared" si="1"/>
        <v>3075</v>
      </c>
      <c r="H12" s="43" t="str">
        <f>IF(C12&lt;&gt;"", IF(RANK(G12, G$5:G$62)+COUNTIF(G$12:G12, G12) -1&lt;=(H$65-F$63), RANK(G12, G$5:G$62)+COUNTIF(G$12:G12, G12) -1, ""), "")</f>
        <v/>
      </c>
      <c r="I12" s="138" t="str">
        <f t="shared" si="2"/>
        <v/>
      </c>
      <c r="J12" s="143">
        <v>3323</v>
      </c>
      <c r="K12" s="134"/>
      <c r="L12" s="42">
        <f t="shared" si="3"/>
        <v>3.9129103669163015E-2</v>
      </c>
      <c r="M12" s="43">
        <f t="shared" si="37"/>
        <v>0</v>
      </c>
      <c r="N12" s="43">
        <f t="shared" si="4"/>
        <v>3323</v>
      </c>
      <c r="O12" s="43" t="str">
        <f>IF(J12&lt;&gt;"", IF(RANK(N12, N$5:N$62)+COUNTIF(N$12:N12, N12) -1&lt;=(O$65-M$63), RANK(N12, N$5:N$62)+COUNTIF(N$12:N12, N12) -1, ""), "")</f>
        <v/>
      </c>
      <c r="P12" s="138" t="str">
        <f t="shared" si="5"/>
        <v/>
      </c>
      <c r="Q12" s="143">
        <v>3351</v>
      </c>
      <c r="R12" s="134"/>
      <c r="S12" s="42">
        <f t="shared" si="6"/>
        <v>4.0821547344954863E-2</v>
      </c>
      <c r="T12" s="43">
        <f t="shared" si="38"/>
        <v>0</v>
      </c>
      <c r="U12" s="43">
        <f t="shared" si="7"/>
        <v>3351</v>
      </c>
      <c r="V12" s="43" t="str">
        <f>IF(Q12&lt;&gt;"", IF(RANK(U12, U$5:U$62)+COUNTIF(U$12:U12, U12) -1&lt;=(V$65-T$63), RANK(U12, U$5:U$62)+COUNTIF(U$12:U12, U12) -1, ""), "")</f>
        <v/>
      </c>
      <c r="W12" s="138" t="str">
        <f t="shared" si="8"/>
        <v/>
      </c>
      <c r="X12" s="143">
        <v>3000</v>
      </c>
      <c r="Y12" s="134"/>
      <c r="Z12" s="42">
        <f t="shared" si="9"/>
        <v>3.6054658862836063E-2</v>
      </c>
      <c r="AA12" s="43">
        <f t="shared" si="39"/>
        <v>0</v>
      </c>
      <c r="AB12" s="43">
        <f t="shared" si="10"/>
        <v>3000</v>
      </c>
      <c r="AC12" s="43" t="str">
        <f>IF(X12&lt;&gt;"", IF(RANK(AB12, AB$5:AB$62)+COUNTIF(AB$12:AB12, AB12) -1&lt;=(AC$65-AA$63), RANK(AB12, AB$5:AB$62)+COUNTIF(AB$12:AB12, AB12) -1, ""), "")</f>
        <v/>
      </c>
      <c r="AD12" s="138" t="str">
        <f t="shared" si="11"/>
        <v/>
      </c>
      <c r="AE12" s="143">
        <v>6184</v>
      </c>
      <c r="AF12" s="134"/>
      <c r="AG12" s="42">
        <f t="shared" si="12"/>
        <v>7.383351640479488E-2</v>
      </c>
      <c r="AH12" s="43">
        <f t="shared" si="40"/>
        <v>0</v>
      </c>
      <c r="AI12" s="43">
        <f t="shared" si="13"/>
        <v>6184</v>
      </c>
      <c r="AJ12" s="43" t="str">
        <f>IF(AE12&lt;&gt;"", IF(RANK(AI12, AI$5:AI$62)+COUNTIF(AI$12:AI12, AI12) -1&lt;=(AJ$65-AH$63), RANK(AI12, AI$5:AI$62)+COUNTIF(AI$12:AI12, AI12) -1, ""), "")</f>
        <v/>
      </c>
      <c r="AK12" s="138" t="str">
        <f t="shared" si="14"/>
        <v/>
      </c>
      <c r="AL12" s="143">
        <v>2292</v>
      </c>
      <c r="AM12" s="134"/>
      <c r="AN12" s="42">
        <f t="shared" si="15"/>
        <v>2.7647434892220841E-2</v>
      </c>
      <c r="AO12" s="43">
        <f t="shared" si="41"/>
        <v>0</v>
      </c>
      <c r="AP12" s="43">
        <f t="shared" si="16"/>
        <v>2292</v>
      </c>
      <c r="AQ12" s="43" t="str">
        <f>IF(AL12&lt;&gt;"", IF(RANK(AP12, AP$5:AP$62)+COUNTIF(AP$12:AP12, AP12) -1&lt;=(AQ$65-AO$63), RANK(AP12, AP$5:AP$62)+COUNTIF(AP$12:AP12, AP12) -1, ""), "")</f>
        <v/>
      </c>
      <c r="AR12" s="138" t="str">
        <f t="shared" si="17"/>
        <v/>
      </c>
      <c r="AS12" s="143">
        <v>5050</v>
      </c>
      <c r="AT12" s="134"/>
      <c r="AU12" s="42">
        <f t="shared" si="18"/>
        <v>5.9798697454114862E-2</v>
      </c>
      <c r="AV12" s="43">
        <f t="shared" si="42"/>
        <v>0</v>
      </c>
      <c r="AW12" s="43">
        <f t="shared" si="19"/>
        <v>5050</v>
      </c>
      <c r="AX12" s="43" t="str">
        <f>IF(AS12&lt;&gt;"", IF(RANK(AW12, AW$5:AW$62)+COUNTIF(AW$12:AW12, AW12) -1&lt;=(AX$65-AV$63), RANK(AW12, AW$5:AW$62)+COUNTIF(AW$12:AW12, AW12) -1, ""), "")</f>
        <v/>
      </c>
      <c r="AY12" s="138" t="str">
        <f t="shared" si="20"/>
        <v/>
      </c>
      <c r="AZ12" s="143">
        <v>3150</v>
      </c>
      <c r="BA12" s="134"/>
      <c r="BB12" s="42">
        <f t="shared" si="21"/>
        <v>4.0419334556606318E-2</v>
      </c>
      <c r="BC12" s="43">
        <f t="shared" si="43"/>
        <v>0</v>
      </c>
      <c r="BD12" s="43">
        <f t="shared" si="22"/>
        <v>3150</v>
      </c>
      <c r="BE12" s="43" t="str">
        <f>IF(AZ12&lt;&gt;"", IF(RANK(BD12, BD$5:BD$62)+COUNTIF(BD$12:BD12, BD12) -1&lt;=(BE$65-BC$63), RANK(BD12, BD$5:BD$62)+COUNTIF(BD$12:BD12, BD12) -1, ""), "")</f>
        <v/>
      </c>
      <c r="BF12" s="138" t="str">
        <f t="shared" si="23"/>
        <v/>
      </c>
      <c r="BG12" s="149" t="str">
        <f t="shared" si="24"/>
        <v/>
      </c>
      <c r="BH12" s="50">
        <f t="shared" si="25"/>
        <v>29425</v>
      </c>
      <c r="BI12" s="51"/>
      <c r="BJ12" s="84" t="str">
        <f t="shared" si="26"/>
        <v/>
      </c>
      <c r="BK12" s="86" t="str">
        <f t="shared" si="27"/>
        <v/>
      </c>
      <c r="BL12" s="86"/>
      <c r="BM12" s="83" t="str">
        <f t="shared" si="28"/>
        <v/>
      </c>
      <c r="BN12" s="86" t="str">
        <f t="shared" si="29"/>
        <v/>
      </c>
      <c r="BO12" s="86" t="str">
        <f t="shared" si="30"/>
        <v/>
      </c>
      <c r="BP12" s="84" t="str">
        <f>IF(BJ12&lt;&gt;"", IF(RANK(BO12, BO$5:BO$62)+COUNTIF(BO$12:BO12, BO12) -1&lt;=(B$68-BK$63-BN$63), RANK(BO12, BO$5:BO$62)+COUNTIF(BO$12:BO12, BO12) -1, ""), "")</f>
        <v/>
      </c>
      <c r="BQ12" s="93" t="str">
        <f t="shared" si="31"/>
        <v/>
      </c>
      <c r="BR12" s="103" t="str">
        <f t="shared" si="32"/>
        <v/>
      </c>
      <c r="BT12" s="144">
        <f>IF(BH12&lt;&gt; "", BH12/BH63, "")</f>
        <v>7.4759075065733357E-3</v>
      </c>
      <c r="BU12" s="62" t="str">
        <f t="shared" si="33"/>
        <v/>
      </c>
      <c r="BV12" s="70">
        <f t="shared" si="34"/>
        <v>-7.4759075065733401E-3</v>
      </c>
      <c r="BX12" s="97" t="str">
        <f t="shared" si="35"/>
        <v/>
      </c>
      <c r="BY12" s="62" t="str">
        <f t="shared" si="44"/>
        <v/>
      </c>
      <c r="BZ12" s="62" t="str">
        <f t="shared" si="45"/>
        <v/>
      </c>
      <c r="CA12" s="145" t="str">
        <f t="shared" si="46"/>
        <v/>
      </c>
    </row>
    <row r="13" spans="1:79" ht="15" customHeight="1" x14ac:dyDescent="0.2">
      <c r="A13" s="47" t="s">
        <v>225</v>
      </c>
      <c r="B13" s="48" t="s">
        <v>283</v>
      </c>
      <c r="C13" s="49"/>
      <c r="D13" s="134"/>
      <c r="E13" s="42" t="str">
        <f t="shared" si="0"/>
        <v/>
      </c>
      <c r="F13" s="43" t="str">
        <f t="shared" si="36"/>
        <v/>
      </c>
      <c r="G13" s="43" t="str">
        <f t="shared" si="1"/>
        <v/>
      </c>
      <c r="H13" s="43" t="str">
        <f>IF(C13&lt;&gt;"", IF(RANK(G13, G$5:G$62)+COUNTIF(G$13:G13, G13) -1&lt;=(H$65-F$63), RANK(G13, G$5:G$62)+COUNTIF(G$13:G13, G13) -1, ""), "")</f>
        <v/>
      </c>
      <c r="I13" s="138" t="str">
        <f t="shared" si="2"/>
        <v/>
      </c>
      <c r="J13" s="142"/>
      <c r="K13" s="134"/>
      <c r="L13" s="42" t="str">
        <f t="shared" si="3"/>
        <v/>
      </c>
      <c r="M13" s="43" t="str">
        <f t="shared" si="37"/>
        <v/>
      </c>
      <c r="N13" s="43" t="str">
        <f t="shared" si="4"/>
        <v/>
      </c>
      <c r="O13" s="43" t="str">
        <f>IF(J13&lt;&gt;"", IF(RANK(N13, N$5:N$62)+COUNTIF(N$13:N13, N13) -1&lt;=(O$65-M$63), RANK(N13, N$5:N$62)+COUNTIF(N$13:N13, N13) -1, ""), "")</f>
        <v/>
      </c>
      <c r="P13" s="138" t="str">
        <f t="shared" si="5"/>
        <v/>
      </c>
      <c r="Q13" s="142"/>
      <c r="R13" s="134"/>
      <c r="S13" s="42" t="str">
        <f t="shared" si="6"/>
        <v/>
      </c>
      <c r="T13" s="43" t="str">
        <f t="shared" si="38"/>
        <v/>
      </c>
      <c r="U13" s="43" t="str">
        <f t="shared" si="7"/>
        <v/>
      </c>
      <c r="V13" s="43" t="str">
        <f>IF(Q13&lt;&gt;"", IF(RANK(U13, U$5:U$62)+COUNTIF(U$13:U13, U13) -1&lt;=(V$65-T$63), RANK(U13, U$5:U$62)+COUNTIF(U$13:U13, U13) -1, ""), "")</f>
        <v/>
      </c>
      <c r="W13" s="138" t="str">
        <f t="shared" si="8"/>
        <v/>
      </c>
      <c r="X13" s="142"/>
      <c r="Y13" s="134"/>
      <c r="Z13" s="42" t="str">
        <f t="shared" si="9"/>
        <v/>
      </c>
      <c r="AA13" s="43" t="str">
        <f t="shared" si="39"/>
        <v/>
      </c>
      <c r="AB13" s="43" t="str">
        <f t="shared" si="10"/>
        <v/>
      </c>
      <c r="AC13" s="43" t="str">
        <f>IF(X13&lt;&gt;"", IF(RANK(AB13, AB$5:AB$62)+COUNTIF(AB$13:AB13, AB13) -1&lt;=(AC$65-AA$63), RANK(AB13, AB$5:AB$62)+COUNTIF(AB$13:AB13, AB13) -1, ""), "")</f>
        <v/>
      </c>
      <c r="AD13" s="138" t="str">
        <f t="shared" si="11"/>
        <v/>
      </c>
      <c r="AE13" s="142"/>
      <c r="AF13" s="134"/>
      <c r="AG13" s="42" t="str">
        <f t="shared" si="12"/>
        <v/>
      </c>
      <c r="AH13" s="43" t="str">
        <f t="shared" si="40"/>
        <v/>
      </c>
      <c r="AI13" s="43" t="str">
        <f t="shared" si="13"/>
        <v/>
      </c>
      <c r="AJ13" s="43" t="str">
        <f>IF(AE13&lt;&gt;"", IF(RANK(AI13, AI$5:AI$62)+COUNTIF(AI$13:AI13, AI13) -1&lt;=(AJ$65-AH$63), RANK(AI13, AI$5:AI$62)+COUNTIF(AI$13:AI13, AI13) -1, ""), "")</f>
        <v/>
      </c>
      <c r="AK13" s="138" t="str">
        <f t="shared" si="14"/>
        <v/>
      </c>
      <c r="AL13" s="142"/>
      <c r="AM13" s="134"/>
      <c r="AN13" s="42" t="str">
        <f t="shared" si="15"/>
        <v/>
      </c>
      <c r="AO13" s="43" t="str">
        <f t="shared" si="41"/>
        <v/>
      </c>
      <c r="AP13" s="43" t="str">
        <f t="shared" si="16"/>
        <v/>
      </c>
      <c r="AQ13" s="43" t="str">
        <f>IF(AL13&lt;&gt;"", IF(RANK(AP13, AP$5:AP$62)+COUNTIF(AP$13:AP13, AP13) -1&lt;=(AQ$65-AO$63), RANK(AP13, AP$5:AP$62)+COUNTIF(AP$13:AP13, AP13) -1, ""), "")</f>
        <v/>
      </c>
      <c r="AR13" s="138" t="str">
        <f t="shared" si="17"/>
        <v/>
      </c>
      <c r="AS13" s="142"/>
      <c r="AT13" s="134"/>
      <c r="AU13" s="42" t="str">
        <f t="shared" si="18"/>
        <v/>
      </c>
      <c r="AV13" s="43" t="str">
        <f t="shared" si="42"/>
        <v/>
      </c>
      <c r="AW13" s="43" t="str">
        <f t="shared" si="19"/>
        <v/>
      </c>
      <c r="AX13" s="43" t="str">
        <f>IF(AS13&lt;&gt;"", IF(RANK(AW13, AW$5:AW$62)+COUNTIF(AW$13:AW13, AW13) -1&lt;=(AX$65-AV$63), RANK(AW13, AW$5:AW$62)+COUNTIF(AW$13:AW13, AW13) -1, ""), "")</f>
        <v/>
      </c>
      <c r="AY13" s="138" t="str">
        <f t="shared" si="20"/>
        <v/>
      </c>
      <c r="AZ13" s="142"/>
      <c r="BA13" s="134"/>
      <c r="BB13" s="42" t="str">
        <f t="shared" si="21"/>
        <v/>
      </c>
      <c r="BC13" s="43" t="str">
        <f t="shared" si="43"/>
        <v/>
      </c>
      <c r="BD13" s="43" t="str">
        <f t="shared" si="22"/>
        <v/>
      </c>
      <c r="BE13" s="43" t="str">
        <f>IF(AZ13&lt;&gt;"", IF(RANK(BD13, BD$5:BD$62)+COUNTIF(BD$13:BD13, BD13) -1&lt;=(BE$65-BC$63), RANK(BD13, BD$5:BD$62)+COUNTIF(BD$13:BD13, BD13) -1, ""), "")</f>
        <v/>
      </c>
      <c r="BF13" s="138" t="str">
        <f t="shared" si="23"/>
        <v/>
      </c>
      <c r="BG13" s="149" t="str">
        <f t="shared" si="24"/>
        <v/>
      </c>
      <c r="BH13" s="50" t="str">
        <f t="shared" si="25"/>
        <v/>
      </c>
      <c r="BI13" s="51"/>
      <c r="BJ13" s="84" t="str">
        <f t="shared" si="26"/>
        <v/>
      </c>
      <c r="BK13" s="86" t="str">
        <f t="shared" si="27"/>
        <v/>
      </c>
      <c r="BL13" s="86"/>
      <c r="BM13" s="83" t="str">
        <f t="shared" si="28"/>
        <v/>
      </c>
      <c r="BN13" s="86" t="str">
        <f t="shared" si="29"/>
        <v/>
      </c>
      <c r="BO13" s="86" t="str">
        <f t="shared" si="30"/>
        <v/>
      </c>
      <c r="BP13" s="84" t="str">
        <f>IF(BJ13&lt;&gt;"", IF(RANK(BO13, BO$5:BO$62)+COUNTIF(BO$13:BO13, BO13) -1&lt;=(B$68-BK$63-BN$63), RANK(BO13, BO$5:BO$62)+COUNTIF(BO$13:BO13, BO13) -1, ""), "")</f>
        <v/>
      </c>
      <c r="BQ13" s="93" t="str">
        <f t="shared" si="31"/>
        <v/>
      </c>
      <c r="BR13" s="103" t="str">
        <f t="shared" si="32"/>
        <v/>
      </c>
      <c r="BT13" s="144" t="str">
        <f>IF(BH13&lt;&gt; "", BH13/BH63, "")</f>
        <v/>
      </c>
      <c r="BU13" s="62" t="str">
        <f t="shared" si="33"/>
        <v/>
      </c>
      <c r="BV13" s="70" t="str">
        <f t="shared" si="34"/>
        <v/>
      </c>
      <c r="BX13" s="97" t="str">
        <f t="shared" si="35"/>
        <v/>
      </c>
      <c r="BY13" s="62" t="str">
        <f t="shared" si="44"/>
        <v/>
      </c>
      <c r="BZ13" s="62" t="str">
        <f t="shared" si="45"/>
        <v/>
      </c>
      <c r="CA13" s="145" t="str">
        <f t="shared" si="46"/>
        <v/>
      </c>
    </row>
    <row r="14" spans="1:79" ht="15" customHeight="1" x14ac:dyDescent="0.2">
      <c r="A14" s="47" t="s">
        <v>226</v>
      </c>
      <c r="B14" s="48" t="s">
        <v>284</v>
      </c>
      <c r="C14" s="49"/>
      <c r="D14" s="134"/>
      <c r="E14" s="42" t="str">
        <f t="shared" si="0"/>
        <v/>
      </c>
      <c r="F14" s="43" t="str">
        <f t="shared" si="36"/>
        <v/>
      </c>
      <c r="G14" s="43" t="str">
        <f t="shared" si="1"/>
        <v/>
      </c>
      <c r="H14" s="43" t="str">
        <f>IF(C14&lt;&gt;"", IF(RANK(G14, G$5:G$62)+COUNTIF(G$14:G14, G14) -1&lt;=(H$65-F$63), RANK(G14, G$5:G$62)+COUNTIF(G$14:G14, G14) -1, ""), "")</f>
        <v/>
      </c>
      <c r="I14" s="138" t="str">
        <f t="shared" si="2"/>
        <v/>
      </c>
      <c r="J14" s="142"/>
      <c r="K14" s="134"/>
      <c r="L14" s="42" t="str">
        <f t="shared" si="3"/>
        <v/>
      </c>
      <c r="M14" s="43" t="str">
        <f t="shared" si="37"/>
        <v/>
      </c>
      <c r="N14" s="43" t="str">
        <f t="shared" si="4"/>
        <v/>
      </c>
      <c r="O14" s="43" t="str">
        <f>IF(J14&lt;&gt;"", IF(RANK(N14, N$5:N$62)+COUNTIF(N$14:N14, N14) -1&lt;=(O$65-M$63), RANK(N14, N$5:N$62)+COUNTIF(N$14:N14, N14) -1, ""), "")</f>
        <v/>
      </c>
      <c r="P14" s="138" t="str">
        <f t="shared" si="5"/>
        <v/>
      </c>
      <c r="Q14" s="142"/>
      <c r="R14" s="134"/>
      <c r="S14" s="42" t="str">
        <f t="shared" si="6"/>
        <v/>
      </c>
      <c r="T14" s="43" t="str">
        <f t="shared" si="38"/>
        <v/>
      </c>
      <c r="U14" s="43" t="str">
        <f t="shared" si="7"/>
        <v/>
      </c>
      <c r="V14" s="43" t="str">
        <f>IF(Q14&lt;&gt;"", IF(RANK(U14, U$5:U$62)+COUNTIF(U$14:U14, U14) -1&lt;=(V$65-T$63), RANK(U14, U$5:U$62)+COUNTIF(U$14:U14, U14) -1, ""), "")</f>
        <v/>
      </c>
      <c r="W14" s="138" t="str">
        <f t="shared" si="8"/>
        <v/>
      </c>
      <c r="X14" s="142"/>
      <c r="Y14" s="134"/>
      <c r="Z14" s="42" t="str">
        <f t="shared" si="9"/>
        <v/>
      </c>
      <c r="AA14" s="43" t="str">
        <f t="shared" si="39"/>
        <v/>
      </c>
      <c r="AB14" s="43" t="str">
        <f t="shared" si="10"/>
        <v/>
      </c>
      <c r="AC14" s="43" t="str">
        <f>IF(X14&lt;&gt;"", IF(RANK(AB14, AB$5:AB$62)+COUNTIF(AB$14:AB14, AB14) -1&lt;=(AC$65-AA$63), RANK(AB14, AB$5:AB$62)+COUNTIF(AB$14:AB14, AB14) -1, ""), "")</f>
        <v/>
      </c>
      <c r="AD14" s="138" t="str">
        <f t="shared" si="11"/>
        <v/>
      </c>
      <c r="AE14" s="142"/>
      <c r="AF14" s="134"/>
      <c r="AG14" s="42" t="str">
        <f t="shared" si="12"/>
        <v/>
      </c>
      <c r="AH14" s="43" t="str">
        <f t="shared" si="40"/>
        <v/>
      </c>
      <c r="AI14" s="43" t="str">
        <f t="shared" si="13"/>
        <v/>
      </c>
      <c r="AJ14" s="43" t="str">
        <f>IF(AE14&lt;&gt;"", IF(RANK(AI14, AI$5:AI$62)+COUNTIF(AI$14:AI14, AI14) -1&lt;=(AJ$65-AH$63), RANK(AI14, AI$5:AI$62)+COUNTIF(AI$14:AI14, AI14) -1, ""), "")</f>
        <v/>
      </c>
      <c r="AK14" s="138" t="str">
        <f t="shared" si="14"/>
        <v/>
      </c>
      <c r="AL14" s="142"/>
      <c r="AM14" s="134"/>
      <c r="AN14" s="42" t="str">
        <f t="shared" si="15"/>
        <v/>
      </c>
      <c r="AO14" s="43" t="str">
        <f t="shared" si="41"/>
        <v/>
      </c>
      <c r="AP14" s="43" t="str">
        <f t="shared" si="16"/>
        <v/>
      </c>
      <c r="AQ14" s="43" t="str">
        <f>IF(AL14&lt;&gt;"", IF(RANK(AP14, AP$5:AP$62)+COUNTIF(AP$14:AP14, AP14) -1&lt;=(AQ$65-AO$63), RANK(AP14, AP$5:AP$62)+COUNTIF(AP$14:AP14, AP14) -1, ""), "")</f>
        <v/>
      </c>
      <c r="AR14" s="138" t="str">
        <f t="shared" si="17"/>
        <v/>
      </c>
      <c r="AS14" s="142"/>
      <c r="AT14" s="134"/>
      <c r="AU14" s="42" t="str">
        <f t="shared" si="18"/>
        <v/>
      </c>
      <c r="AV14" s="43" t="str">
        <f t="shared" si="42"/>
        <v/>
      </c>
      <c r="AW14" s="43" t="str">
        <f t="shared" si="19"/>
        <v/>
      </c>
      <c r="AX14" s="43" t="str">
        <f>IF(AS14&lt;&gt;"", IF(RANK(AW14, AW$5:AW$62)+COUNTIF(AW$14:AW14, AW14) -1&lt;=(AX$65-AV$63), RANK(AW14, AW$5:AW$62)+COUNTIF(AW$14:AW14, AW14) -1, ""), "")</f>
        <v/>
      </c>
      <c r="AY14" s="138" t="str">
        <f t="shared" si="20"/>
        <v/>
      </c>
      <c r="AZ14" s="142"/>
      <c r="BA14" s="134"/>
      <c r="BB14" s="42" t="str">
        <f t="shared" si="21"/>
        <v/>
      </c>
      <c r="BC14" s="43" t="str">
        <f t="shared" si="43"/>
        <v/>
      </c>
      <c r="BD14" s="43" t="str">
        <f t="shared" si="22"/>
        <v/>
      </c>
      <c r="BE14" s="43" t="str">
        <f>IF(AZ14&lt;&gt;"", IF(RANK(BD14, BD$5:BD$62)+COUNTIF(BD$14:BD14, BD14) -1&lt;=(BE$65-BC$63), RANK(BD14, BD$5:BD$62)+COUNTIF(BD$14:BD14, BD14) -1, ""), "")</f>
        <v/>
      </c>
      <c r="BF14" s="138" t="str">
        <f t="shared" si="23"/>
        <v/>
      </c>
      <c r="BG14" s="149" t="str">
        <f t="shared" si="24"/>
        <v/>
      </c>
      <c r="BH14" s="50" t="str">
        <f t="shared" si="25"/>
        <v/>
      </c>
      <c r="BI14" s="51"/>
      <c r="BJ14" s="84" t="str">
        <f t="shared" si="26"/>
        <v/>
      </c>
      <c r="BK14" s="86" t="str">
        <f t="shared" si="27"/>
        <v/>
      </c>
      <c r="BL14" s="86"/>
      <c r="BM14" s="83" t="str">
        <f t="shared" si="28"/>
        <v/>
      </c>
      <c r="BN14" s="86" t="str">
        <f t="shared" si="29"/>
        <v/>
      </c>
      <c r="BO14" s="86" t="str">
        <f t="shared" si="30"/>
        <v/>
      </c>
      <c r="BP14" s="84" t="str">
        <f>IF(BJ14&lt;&gt;"", IF(RANK(BO14, BO$5:BO$62)+COUNTIF(BO$14:BO14, BO14) -1&lt;=(B$68-BK$63-BN$63), RANK(BO14, BO$5:BO$62)+COUNTIF(BO$14:BO14, BO14) -1, ""), "")</f>
        <v/>
      </c>
      <c r="BQ14" s="93" t="str">
        <f t="shared" si="31"/>
        <v/>
      </c>
      <c r="BR14" s="103" t="str">
        <f t="shared" si="32"/>
        <v/>
      </c>
      <c r="BT14" s="144" t="str">
        <f>IF(BH14&lt;&gt; "", BH14/BH63, "")</f>
        <v/>
      </c>
      <c r="BU14" s="62" t="str">
        <f t="shared" si="33"/>
        <v/>
      </c>
      <c r="BV14" s="70" t="str">
        <f t="shared" si="34"/>
        <v/>
      </c>
      <c r="BX14" s="97" t="str">
        <f t="shared" si="35"/>
        <v/>
      </c>
      <c r="BY14" s="62" t="str">
        <f t="shared" si="44"/>
        <v/>
      </c>
      <c r="BZ14" s="62" t="str">
        <f t="shared" si="45"/>
        <v/>
      </c>
      <c r="CA14" s="145" t="str">
        <f t="shared" si="46"/>
        <v/>
      </c>
    </row>
    <row r="15" spans="1:79" ht="15" customHeight="1" x14ac:dyDescent="0.2">
      <c r="A15" s="47" t="s">
        <v>227</v>
      </c>
      <c r="B15" s="48" t="s">
        <v>285</v>
      </c>
      <c r="C15" s="141">
        <v>557</v>
      </c>
      <c r="D15" s="134"/>
      <c r="E15" s="42">
        <f t="shared" si="0"/>
        <v>7.1758931217067549E-3</v>
      </c>
      <c r="F15" s="43">
        <f t="shared" si="36"/>
        <v>0</v>
      </c>
      <c r="G15" s="43">
        <f t="shared" si="1"/>
        <v>557</v>
      </c>
      <c r="H15" s="43" t="str">
        <f>IF(C15&lt;&gt;"", IF(RANK(G15, G$5:G$62)+COUNTIF(G$15:G15, G15) -1&lt;=(H$65-F$63), RANK(G15, G$5:G$62)+COUNTIF(G$15:G15, G15) -1, ""), "")</f>
        <v/>
      </c>
      <c r="I15" s="138" t="str">
        <f t="shared" si="2"/>
        <v/>
      </c>
      <c r="J15" s="143">
        <v>511</v>
      </c>
      <c r="K15" s="134"/>
      <c r="L15" s="42">
        <f t="shared" si="3"/>
        <v>6.0171447411803492E-3</v>
      </c>
      <c r="M15" s="43">
        <f t="shared" si="37"/>
        <v>0</v>
      </c>
      <c r="N15" s="43">
        <f t="shared" si="4"/>
        <v>511</v>
      </c>
      <c r="O15" s="43" t="str">
        <f>IF(J15&lt;&gt;"", IF(RANK(N15, N$5:N$62)+COUNTIF(N$15:N15, N15) -1&lt;=(O$65-M$63), RANK(N15, N$5:N$62)+COUNTIF(N$15:N15, N15) -1, ""), "")</f>
        <v/>
      </c>
      <c r="P15" s="138" t="str">
        <f t="shared" si="5"/>
        <v/>
      </c>
      <c r="Q15" s="143">
        <v>338</v>
      </c>
      <c r="R15" s="134"/>
      <c r="S15" s="42">
        <f t="shared" si="6"/>
        <v>4.1174822448805564E-3</v>
      </c>
      <c r="T15" s="43">
        <f t="shared" si="38"/>
        <v>0</v>
      </c>
      <c r="U15" s="43">
        <f t="shared" si="7"/>
        <v>338</v>
      </c>
      <c r="V15" s="43" t="str">
        <f>IF(Q15&lt;&gt;"", IF(RANK(U15, U$5:U$62)+COUNTIF(U$15:U15, U15) -1&lt;=(V$65-T$63), RANK(U15, U$5:U$62)+COUNTIF(U$15:U15, U15) -1, ""), "")</f>
        <v/>
      </c>
      <c r="W15" s="138" t="str">
        <f t="shared" si="8"/>
        <v/>
      </c>
      <c r="X15" s="143">
        <v>535</v>
      </c>
      <c r="Y15" s="134"/>
      <c r="Z15" s="42">
        <f t="shared" si="9"/>
        <v>6.429747497205764E-3</v>
      </c>
      <c r="AA15" s="43">
        <f t="shared" si="39"/>
        <v>0</v>
      </c>
      <c r="AB15" s="43">
        <f t="shared" si="10"/>
        <v>535</v>
      </c>
      <c r="AC15" s="43" t="str">
        <f>IF(X15&lt;&gt;"", IF(RANK(AB15, AB$5:AB$62)+COUNTIF(AB$15:AB15, AB15) -1&lt;=(AC$65-AA$63), RANK(AB15, AB$5:AB$62)+COUNTIF(AB$15:AB15, AB15) -1, ""), "")</f>
        <v/>
      </c>
      <c r="AD15" s="138" t="str">
        <f t="shared" si="11"/>
        <v/>
      </c>
      <c r="AE15" s="143">
        <v>358</v>
      </c>
      <c r="AF15" s="134"/>
      <c r="AG15" s="42">
        <f t="shared" si="12"/>
        <v>4.2743206456850851E-3</v>
      </c>
      <c r="AH15" s="43">
        <f t="shared" si="40"/>
        <v>0</v>
      </c>
      <c r="AI15" s="43">
        <f t="shared" si="13"/>
        <v>358</v>
      </c>
      <c r="AJ15" s="43" t="str">
        <f>IF(AE15&lt;&gt;"", IF(RANK(AI15, AI$5:AI$62)+COUNTIF(AI$15:AI15, AI15) -1&lt;=(AJ$65-AH$63), RANK(AI15, AI$5:AI$62)+COUNTIF(AI$15:AI15, AI15) -1, ""), "")</f>
        <v/>
      </c>
      <c r="AK15" s="138" t="str">
        <f t="shared" si="14"/>
        <v/>
      </c>
      <c r="AL15" s="143">
        <v>392</v>
      </c>
      <c r="AM15" s="134"/>
      <c r="AN15" s="42">
        <f t="shared" si="15"/>
        <v>4.7285316220552227E-3</v>
      </c>
      <c r="AO15" s="43">
        <f t="shared" si="41"/>
        <v>0</v>
      </c>
      <c r="AP15" s="43">
        <f t="shared" si="16"/>
        <v>392</v>
      </c>
      <c r="AQ15" s="43" t="str">
        <f>IF(AL15&lt;&gt;"", IF(RANK(AP15, AP$5:AP$62)+COUNTIF(AP$15:AP15, AP15) -1&lt;=(AQ$65-AO$63), RANK(AP15, AP$5:AP$62)+COUNTIF(AP$15:AP15, AP15) -1, ""), "")</f>
        <v/>
      </c>
      <c r="AR15" s="138" t="str">
        <f t="shared" si="17"/>
        <v/>
      </c>
      <c r="AS15" s="143">
        <v>245</v>
      </c>
      <c r="AT15" s="134"/>
      <c r="AU15" s="42">
        <f t="shared" si="18"/>
        <v>2.901124925991711E-3</v>
      </c>
      <c r="AV15" s="43">
        <f t="shared" si="42"/>
        <v>0</v>
      </c>
      <c r="AW15" s="43">
        <f t="shared" si="19"/>
        <v>245</v>
      </c>
      <c r="AX15" s="43" t="str">
        <f>IF(AS15&lt;&gt;"", IF(RANK(AW15, AW$5:AW$62)+COUNTIF(AW$15:AW15, AW15) -1&lt;=(AX$65-AV$63), RANK(AW15, AW$5:AW$62)+COUNTIF(AW$15:AW15, AW15) -1, ""), "")</f>
        <v/>
      </c>
      <c r="AY15" s="138" t="str">
        <f t="shared" si="20"/>
        <v/>
      </c>
      <c r="AZ15" s="143">
        <v>660</v>
      </c>
      <c r="BA15" s="134"/>
      <c r="BB15" s="42">
        <f t="shared" si="21"/>
        <v>8.4688129547175143E-3</v>
      </c>
      <c r="BC15" s="43">
        <f t="shared" si="43"/>
        <v>0</v>
      </c>
      <c r="BD15" s="43">
        <f t="shared" si="22"/>
        <v>660</v>
      </c>
      <c r="BE15" s="43" t="str">
        <f>IF(AZ15&lt;&gt;"", IF(RANK(BD15, BD$5:BD$62)+COUNTIF(BD$15:BD15, BD15) -1&lt;=(BE$65-BC$63), RANK(BD15, BD$5:BD$62)+COUNTIF(BD$15:BD15, BD15) -1, ""), "")</f>
        <v/>
      </c>
      <c r="BF15" s="138" t="str">
        <f t="shared" si="23"/>
        <v/>
      </c>
      <c r="BG15" s="149" t="str">
        <f t="shared" si="24"/>
        <v/>
      </c>
      <c r="BH15" s="50">
        <f t="shared" si="25"/>
        <v>3596</v>
      </c>
      <c r="BI15" s="51"/>
      <c r="BJ15" s="84" t="str">
        <f t="shared" si="26"/>
        <v/>
      </c>
      <c r="BK15" s="86" t="str">
        <f t="shared" si="27"/>
        <v/>
      </c>
      <c r="BL15" s="86"/>
      <c r="BM15" s="83" t="str">
        <f t="shared" si="28"/>
        <v/>
      </c>
      <c r="BN15" s="86" t="str">
        <f t="shared" si="29"/>
        <v/>
      </c>
      <c r="BO15" s="86" t="str">
        <f t="shared" si="30"/>
        <v/>
      </c>
      <c r="BP15" s="84" t="str">
        <f>IF(BJ15&lt;&gt;"", IF(RANK(BO15, BO$5:BO$62)+COUNTIF(BO$15:BO15, BO15) -1&lt;=(B$68-BK$63-BN$63), RANK(BO15, BO$5:BO$62)+COUNTIF(BO$15:BO15, BO15) -1, ""), "")</f>
        <v/>
      </c>
      <c r="BQ15" s="93" t="str">
        <f t="shared" si="31"/>
        <v/>
      </c>
      <c r="BR15" s="103" t="str">
        <f t="shared" si="32"/>
        <v/>
      </c>
      <c r="BT15" s="144">
        <f>IF(BH15&lt;&gt; "", BH15/BH63, "")</f>
        <v>9.1362322493246276E-4</v>
      </c>
      <c r="BU15" s="62" t="str">
        <f t="shared" si="33"/>
        <v/>
      </c>
      <c r="BV15" s="70">
        <f t="shared" si="34"/>
        <v>-9.1362322493246297E-4</v>
      </c>
      <c r="BX15" s="97" t="str">
        <f t="shared" si="35"/>
        <v/>
      </c>
      <c r="BY15" s="62" t="str">
        <f t="shared" si="44"/>
        <v/>
      </c>
      <c r="BZ15" s="62" t="str">
        <f t="shared" si="45"/>
        <v/>
      </c>
      <c r="CA15" s="145" t="str">
        <f t="shared" si="46"/>
        <v/>
      </c>
    </row>
    <row r="16" spans="1:79" ht="15" customHeight="1" x14ac:dyDescent="0.2">
      <c r="A16" s="47" t="s">
        <v>228</v>
      </c>
      <c r="B16" s="48" t="s">
        <v>286</v>
      </c>
      <c r="C16" s="141">
        <v>711</v>
      </c>
      <c r="D16" s="134"/>
      <c r="E16" s="42">
        <f t="shared" si="0"/>
        <v>9.1598922971876176E-3</v>
      </c>
      <c r="F16" s="43">
        <f t="shared" si="36"/>
        <v>0</v>
      </c>
      <c r="G16" s="43">
        <f t="shared" si="1"/>
        <v>711</v>
      </c>
      <c r="H16" s="43" t="str">
        <f>IF(C16&lt;&gt;"", IF(RANK(G16, G$5:G$62)+COUNTIF(G$16:G16, G16) -1&lt;=(H$65-F$63), RANK(G16, G$5:G$62)+COUNTIF(G$16:G16, G16) -1, ""), "")</f>
        <v/>
      </c>
      <c r="I16" s="138" t="str">
        <f t="shared" si="2"/>
        <v/>
      </c>
      <c r="J16" s="143">
        <v>607</v>
      </c>
      <c r="K16" s="134"/>
      <c r="L16" s="42">
        <f t="shared" si="3"/>
        <v>7.1475672365880084E-3</v>
      </c>
      <c r="M16" s="43">
        <f t="shared" si="37"/>
        <v>0</v>
      </c>
      <c r="N16" s="43">
        <f t="shared" si="4"/>
        <v>607</v>
      </c>
      <c r="O16" s="43" t="str">
        <f>IF(J16&lt;&gt;"", IF(RANK(N16, N$5:N$62)+COUNTIF(N$16:N16, N16) -1&lt;=(O$65-M$63), RANK(N16, N$5:N$62)+COUNTIF(N$16:N16, N16) -1, ""), "")</f>
        <v/>
      </c>
      <c r="P16" s="138" t="str">
        <f t="shared" si="5"/>
        <v/>
      </c>
      <c r="Q16" s="143">
        <v>425</v>
      </c>
      <c r="R16" s="134"/>
      <c r="S16" s="42">
        <f t="shared" si="6"/>
        <v>5.1773075564326525E-3</v>
      </c>
      <c r="T16" s="43">
        <f t="shared" si="38"/>
        <v>0</v>
      </c>
      <c r="U16" s="43">
        <f t="shared" si="7"/>
        <v>425</v>
      </c>
      <c r="V16" s="43" t="str">
        <f>IF(Q16&lt;&gt;"", IF(RANK(U16, U$5:U$62)+COUNTIF(U$16:U16, U16) -1&lt;=(V$65-T$63), RANK(U16, U$5:U$62)+COUNTIF(U$16:U16, U16) -1, ""), "")</f>
        <v/>
      </c>
      <c r="W16" s="138" t="str">
        <f t="shared" si="8"/>
        <v/>
      </c>
      <c r="X16" s="143">
        <v>556</v>
      </c>
      <c r="Y16" s="134"/>
      <c r="Z16" s="42">
        <f t="shared" si="9"/>
        <v>6.6821301092456166E-3</v>
      </c>
      <c r="AA16" s="43">
        <f t="shared" si="39"/>
        <v>0</v>
      </c>
      <c r="AB16" s="43">
        <f t="shared" si="10"/>
        <v>556</v>
      </c>
      <c r="AC16" s="43" t="str">
        <f>IF(X16&lt;&gt;"", IF(RANK(AB16, AB$5:AB$62)+COUNTIF(AB$16:AB16, AB16) -1&lt;=(AC$65-AA$63), RANK(AB16, AB$5:AB$62)+COUNTIF(AB$16:AB16, AB16) -1, ""), "")</f>
        <v/>
      </c>
      <c r="AD16" s="138" t="str">
        <f t="shared" si="11"/>
        <v/>
      </c>
      <c r="AE16" s="143">
        <v>439</v>
      </c>
      <c r="AF16" s="134"/>
      <c r="AG16" s="42">
        <f t="shared" si="12"/>
        <v>5.2414155403791964E-3</v>
      </c>
      <c r="AH16" s="43">
        <f t="shared" si="40"/>
        <v>0</v>
      </c>
      <c r="AI16" s="43">
        <f t="shared" si="13"/>
        <v>439</v>
      </c>
      <c r="AJ16" s="43" t="str">
        <f>IF(AE16&lt;&gt;"", IF(RANK(AI16, AI$5:AI$62)+COUNTIF(AI$16:AI16, AI16) -1&lt;=(AJ$65-AH$63), RANK(AI16, AI$5:AI$62)+COUNTIF(AI$16:AI16, AI16) -1, ""), "")</f>
        <v/>
      </c>
      <c r="AK16" s="138" t="str">
        <f t="shared" si="14"/>
        <v/>
      </c>
      <c r="AL16" s="143">
        <v>277</v>
      </c>
      <c r="AM16" s="134"/>
      <c r="AN16" s="42">
        <f t="shared" si="15"/>
        <v>3.3413348451767771E-3</v>
      </c>
      <c r="AO16" s="43">
        <f t="shared" si="41"/>
        <v>0</v>
      </c>
      <c r="AP16" s="43">
        <f t="shared" si="16"/>
        <v>277</v>
      </c>
      <c r="AQ16" s="43" t="str">
        <f>IF(AL16&lt;&gt;"", IF(RANK(AP16, AP$5:AP$62)+COUNTIF(AP$16:AP16, AP16) -1&lt;=(AQ$65-AO$63), RANK(AP16, AP$5:AP$62)+COUNTIF(AP$16:AP16, AP16) -1, ""), "")</f>
        <v/>
      </c>
      <c r="AR16" s="138" t="str">
        <f t="shared" si="17"/>
        <v/>
      </c>
      <c r="AS16" s="143">
        <v>265</v>
      </c>
      <c r="AT16" s="134"/>
      <c r="AU16" s="42">
        <f t="shared" si="18"/>
        <v>3.1379514505624631E-3</v>
      </c>
      <c r="AV16" s="43">
        <f t="shared" si="42"/>
        <v>0</v>
      </c>
      <c r="AW16" s="43">
        <f t="shared" si="19"/>
        <v>265</v>
      </c>
      <c r="AX16" s="43" t="str">
        <f>IF(AS16&lt;&gt;"", IF(RANK(AW16, AW$5:AW$62)+COUNTIF(AW$16:AW16, AW16) -1&lt;=(AX$65-AV$63), RANK(AW16, AW$5:AW$62)+COUNTIF(AW$16:AW16, AW16) -1, ""), "")</f>
        <v/>
      </c>
      <c r="AY16" s="138" t="str">
        <f t="shared" si="20"/>
        <v/>
      </c>
      <c r="AZ16" s="143">
        <v>568</v>
      </c>
      <c r="BA16" s="134"/>
      <c r="BB16" s="42">
        <f t="shared" si="21"/>
        <v>7.2883117549690122E-3</v>
      </c>
      <c r="BC16" s="43">
        <f t="shared" si="43"/>
        <v>0</v>
      </c>
      <c r="BD16" s="43">
        <f t="shared" si="22"/>
        <v>568</v>
      </c>
      <c r="BE16" s="43" t="str">
        <f>IF(AZ16&lt;&gt;"", IF(RANK(BD16, BD$5:BD$62)+COUNTIF(BD$16:BD16, BD16) -1&lt;=(BE$65-BC$63), RANK(BD16, BD$5:BD$62)+COUNTIF(BD$16:BD16, BD16) -1, ""), "")</f>
        <v/>
      </c>
      <c r="BF16" s="138" t="str">
        <f t="shared" si="23"/>
        <v/>
      </c>
      <c r="BG16" s="149" t="str">
        <f t="shared" si="24"/>
        <v/>
      </c>
      <c r="BH16" s="50">
        <f t="shared" si="25"/>
        <v>3848</v>
      </c>
      <c r="BI16" s="51"/>
      <c r="BJ16" s="84" t="str">
        <f t="shared" si="26"/>
        <v/>
      </c>
      <c r="BK16" s="86" t="str">
        <f t="shared" si="27"/>
        <v/>
      </c>
      <c r="BL16" s="86"/>
      <c r="BM16" s="83" t="str">
        <f t="shared" si="28"/>
        <v/>
      </c>
      <c r="BN16" s="86" t="str">
        <f t="shared" si="29"/>
        <v/>
      </c>
      <c r="BO16" s="86" t="str">
        <f t="shared" si="30"/>
        <v/>
      </c>
      <c r="BP16" s="84" t="str">
        <f>IF(BJ16&lt;&gt;"", IF(RANK(BO16, BO$5:BO$62)+COUNTIF(BO$16:BO16, BO16) -1&lt;=(B$68-BK$63-BN$63), RANK(BO16, BO$5:BO$62)+COUNTIF(BO$16:BO16, BO16) -1, ""), "")</f>
        <v/>
      </c>
      <c r="BQ16" s="93" t="str">
        <f t="shared" si="31"/>
        <v/>
      </c>
      <c r="BR16" s="103" t="str">
        <f t="shared" si="32"/>
        <v/>
      </c>
      <c r="BT16" s="144">
        <f>IF(BH16&lt;&gt; "", BH16/BH63, "")</f>
        <v>9.7764798930481548E-4</v>
      </c>
      <c r="BU16" s="62" t="str">
        <f t="shared" si="33"/>
        <v/>
      </c>
      <c r="BV16" s="70">
        <f t="shared" si="34"/>
        <v>-9.7764798930481504E-4</v>
      </c>
      <c r="BX16" s="97" t="str">
        <f t="shared" si="35"/>
        <v/>
      </c>
      <c r="BY16" s="62" t="str">
        <f t="shared" si="44"/>
        <v/>
      </c>
      <c r="BZ16" s="62" t="str">
        <f t="shared" si="45"/>
        <v/>
      </c>
      <c r="CA16" s="145" t="str">
        <f t="shared" si="46"/>
        <v/>
      </c>
    </row>
    <row r="17" spans="1:79" ht="15" customHeight="1" x14ac:dyDescent="0.2">
      <c r="A17" s="47" t="s">
        <v>229</v>
      </c>
      <c r="B17" s="48" t="s">
        <v>287</v>
      </c>
      <c r="C17" s="49"/>
      <c r="D17" s="134"/>
      <c r="E17" s="42" t="str">
        <f t="shared" si="0"/>
        <v/>
      </c>
      <c r="F17" s="43" t="str">
        <f t="shared" si="36"/>
        <v/>
      </c>
      <c r="G17" s="43" t="str">
        <f t="shared" si="1"/>
        <v/>
      </c>
      <c r="H17" s="43" t="str">
        <f>IF(C17&lt;&gt;"", IF(RANK(G17, G$5:G$62)+COUNTIF(G$17:G17, G17) -1&lt;=(H$65-F$63), RANK(G17, G$5:G$62)+COUNTIF(G$17:G17, G17) -1, ""), "")</f>
        <v/>
      </c>
      <c r="I17" s="138" t="str">
        <f t="shared" si="2"/>
        <v/>
      </c>
      <c r="J17" s="142"/>
      <c r="K17" s="134"/>
      <c r="L17" s="42" t="str">
        <f t="shared" si="3"/>
        <v/>
      </c>
      <c r="M17" s="43" t="str">
        <f t="shared" si="37"/>
        <v/>
      </c>
      <c r="N17" s="43" t="str">
        <f t="shared" si="4"/>
        <v/>
      </c>
      <c r="O17" s="43" t="str">
        <f>IF(J17&lt;&gt;"", IF(RANK(N17, N$5:N$62)+COUNTIF(N$17:N17, N17) -1&lt;=(O$65-M$63), RANK(N17, N$5:N$62)+COUNTIF(N$17:N17, N17) -1, ""), "")</f>
        <v/>
      </c>
      <c r="P17" s="138" t="str">
        <f t="shared" si="5"/>
        <v/>
      </c>
      <c r="Q17" s="142"/>
      <c r="R17" s="134"/>
      <c r="S17" s="42" t="str">
        <f t="shared" si="6"/>
        <v/>
      </c>
      <c r="T17" s="43" t="str">
        <f t="shared" si="38"/>
        <v/>
      </c>
      <c r="U17" s="43" t="str">
        <f t="shared" si="7"/>
        <v/>
      </c>
      <c r="V17" s="43" t="str">
        <f>IF(Q17&lt;&gt;"", IF(RANK(U17, U$5:U$62)+COUNTIF(U$17:U17, U17) -1&lt;=(V$65-T$63), RANK(U17, U$5:U$62)+COUNTIF(U$17:U17, U17) -1, ""), "")</f>
        <v/>
      </c>
      <c r="W17" s="138" t="str">
        <f t="shared" si="8"/>
        <v/>
      </c>
      <c r="X17" s="142"/>
      <c r="Y17" s="134"/>
      <c r="Z17" s="42" t="str">
        <f t="shared" si="9"/>
        <v/>
      </c>
      <c r="AA17" s="43" t="str">
        <f t="shared" si="39"/>
        <v/>
      </c>
      <c r="AB17" s="43" t="str">
        <f t="shared" si="10"/>
        <v/>
      </c>
      <c r="AC17" s="43" t="str">
        <f>IF(X17&lt;&gt;"", IF(RANK(AB17, AB$5:AB$62)+COUNTIF(AB$17:AB17, AB17) -1&lt;=(AC$65-AA$63), RANK(AB17, AB$5:AB$62)+COUNTIF(AB$17:AB17, AB17) -1, ""), "")</f>
        <v/>
      </c>
      <c r="AD17" s="138" t="str">
        <f t="shared" si="11"/>
        <v/>
      </c>
      <c r="AE17" s="142"/>
      <c r="AF17" s="134"/>
      <c r="AG17" s="42" t="str">
        <f t="shared" si="12"/>
        <v/>
      </c>
      <c r="AH17" s="43" t="str">
        <f t="shared" si="40"/>
        <v/>
      </c>
      <c r="AI17" s="43" t="str">
        <f t="shared" si="13"/>
        <v/>
      </c>
      <c r="AJ17" s="43" t="str">
        <f>IF(AE17&lt;&gt;"", IF(RANK(AI17, AI$5:AI$62)+COUNTIF(AI$17:AI17, AI17) -1&lt;=(AJ$65-AH$63), RANK(AI17, AI$5:AI$62)+COUNTIF(AI$17:AI17, AI17) -1, ""), "")</f>
        <v/>
      </c>
      <c r="AK17" s="138" t="str">
        <f t="shared" si="14"/>
        <v/>
      </c>
      <c r="AL17" s="142"/>
      <c r="AM17" s="134"/>
      <c r="AN17" s="42" t="str">
        <f t="shared" si="15"/>
        <v/>
      </c>
      <c r="AO17" s="43" t="str">
        <f t="shared" si="41"/>
        <v/>
      </c>
      <c r="AP17" s="43" t="str">
        <f t="shared" si="16"/>
        <v/>
      </c>
      <c r="AQ17" s="43" t="str">
        <f>IF(AL17&lt;&gt;"", IF(RANK(AP17, AP$5:AP$62)+COUNTIF(AP$17:AP17, AP17) -1&lt;=(AQ$65-AO$63), RANK(AP17, AP$5:AP$62)+COUNTIF(AP$17:AP17, AP17) -1, ""), "")</f>
        <v/>
      </c>
      <c r="AR17" s="138" t="str">
        <f t="shared" si="17"/>
        <v/>
      </c>
      <c r="AS17" s="142"/>
      <c r="AT17" s="134"/>
      <c r="AU17" s="42" t="str">
        <f t="shared" si="18"/>
        <v/>
      </c>
      <c r="AV17" s="43" t="str">
        <f t="shared" si="42"/>
        <v/>
      </c>
      <c r="AW17" s="43" t="str">
        <f t="shared" si="19"/>
        <v/>
      </c>
      <c r="AX17" s="43" t="str">
        <f>IF(AS17&lt;&gt;"", IF(RANK(AW17, AW$5:AW$62)+COUNTIF(AW$17:AW17, AW17) -1&lt;=(AX$65-AV$63), RANK(AW17, AW$5:AW$62)+COUNTIF(AW$17:AW17, AW17) -1, ""), "")</f>
        <v/>
      </c>
      <c r="AY17" s="138" t="str">
        <f t="shared" si="20"/>
        <v/>
      </c>
      <c r="AZ17" s="142"/>
      <c r="BA17" s="134"/>
      <c r="BB17" s="42" t="str">
        <f t="shared" si="21"/>
        <v/>
      </c>
      <c r="BC17" s="43" t="str">
        <f t="shared" si="43"/>
        <v/>
      </c>
      <c r="BD17" s="43" t="str">
        <f t="shared" si="22"/>
        <v/>
      </c>
      <c r="BE17" s="43" t="str">
        <f>IF(AZ17&lt;&gt;"", IF(RANK(BD17, BD$5:BD$62)+COUNTIF(BD$17:BD17, BD17) -1&lt;=(BE$65-BC$63), RANK(BD17, BD$5:BD$62)+COUNTIF(BD$17:BD17, BD17) -1, ""), "")</f>
        <v/>
      </c>
      <c r="BF17" s="138" t="str">
        <f t="shared" si="23"/>
        <v/>
      </c>
      <c r="BG17" s="149" t="str">
        <f t="shared" si="24"/>
        <v/>
      </c>
      <c r="BH17" s="50" t="str">
        <f t="shared" si="25"/>
        <v/>
      </c>
      <c r="BI17" s="51"/>
      <c r="BJ17" s="84" t="str">
        <f t="shared" si="26"/>
        <v/>
      </c>
      <c r="BK17" s="86" t="str">
        <f t="shared" si="27"/>
        <v/>
      </c>
      <c r="BL17" s="86"/>
      <c r="BM17" s="83" t="str">
        <f t="shared" si="28"/>
        <v/>
      </c>
      <c r="BN17" s="86" t="str">
        <f t="shared" si="29"/>
        <v/>
      </c>
      <c r="BO17" s="86" t="str">
        <f t="shared" si="30"/>
        <v/>
      </c>
      <c r="BP17" s="84" t="str">
        <f>IF(BJ17&lt;&gt;"", IF(RANK(BO17, BO$5:BO$62)+COUNTIF(BO$17:BO17, BO17) -1&lt;=(B$68-BK$63-BN$63), RANK(BO17, BO$5:BO$62)+COUNTIF(BO$17:BO17, BO17) -1, ""), "")</f>
        <v/>
      </c>
      <c r="BQ17" s="93" t="str">
        <f t="shared" si="31"/>
        <v/>
      </c>
      <c r="BR17" s="103" t="str">
        <f t="shared" si="32"/>
        <v/>
      </c>
      <c r="BT17" s="144" t="str">
        <f>IF(BH17&lt;&gt; "", BH17/BH63, "")</f>
        <v/>
      </c>
      <c r="BU17" s="62" t="str">
        <f t="shared" si="33"/>
        <v/>
      </c>
      <c r="BV17" s="70" t="str">
        <f t="shared" si="34"/>
        <v/>
      </c>
      <c r="BX17" s="97" t="str">
        <f t="shared" si="35"/>
        <v/>
      </c>
      <c r="BY17" s="62" t="str">
        <f t="shared" si="44"/>
        <v/>
      </c>
      <c r="BZ17" s="62" t="str">
        <f t="shared" si="45"/>
        <v/>
      </c>
      <c r="CA17" s="145" t="str">
        <f t="shared" si="46"/>
        <v/>
      </c>
    </row>
    <row r="18" spans="1:79" ht="15" customHeight="1" x14ac:dyDescent="0.2">
      <c r="A18" s="160" t="s">
        <v>230</v>
      </c>
      <c r="B18" s="161" t="s">
        <v>288</v>
      </c>
      <c r="C18" s="162">
        <v>213213</v>
      </c>
      <c r="D18" s="163"/>
      <c r="E18" s="164">
        <f t="shared" si="0"/>
        <v>2.7468468584532535</v>
      </c>
      <c r="F18" s="165">
        <f t="shared" si="36"/>
        <v>2</v>
      </c>
      <c r="G18" s="165">
        <f t="shared" si="1"/>
        <v>57971</v>
      </c>
      <c r="H18" s="165">
        <f>IF(C18&lt;&gt;"", IF(RANK(G18, G$5:G$62)+COUNTIF(G$18:G18, G18) -1&lt;=(H$65-F$63), RANK(G18, G$5:G$62)+COUNTIF(G$18:G18, G18) -1, ""), "")</f>
        <v>2</v>
      </c>
      <c r="I18" s="166">
        <f t="shared" si="2"/>
        <v>3</v>
      </c>
      <c r="J18" s="167">
        <v>194102</v>
      </c>
      <c r="K18" s="163"/>
      <c r="L18" s="164">
        <f t="shared" si="3"/>
        <v>2.285596533371014</v>
      </c>
      <c r="M18" s="165">
        <f t="shared" si="37"/>
        <v>2</v>
      </c>
      <c r="N18" s="165">
        <f t="shared" si="4"/>
        <v>24254</v>
      </c>
      <c r="O18" s="165" t="str">
        <f>IF(J18&lt;&gt;"", IF(RANK(N18, N$5:N$62)+COUNTIF(N$18:N18, N18) -1&lt;=(O$65-M$63), RANK(N18, N$5:N$62)+COUNTIF(N$18:N18, N18) -1, ""), "")</f>
        <v/>
      </c>
      <c r="P18" s="166">
        <f t="shared" si="5"/>
        <v>2</v>
      </c>
      <c r="Q18" s="167">
        <v>152130</v>
      </c>
      <c r="R18" s="163"/>
      <c r="S18" s="164">
        <f t="shared" si="6"/>
        <v>1.8532324672002338</v>
      </c>
      <c r="T18" s="165">
        <f t="shared" si="38"/>
        <v>1</v>
      </c>
      <c r="U18" s="165">
        <f t="shared" si="7"/>
        <v>70041</v>
      </c>
      <c r="V18" s="165">
        <f>IF(Q18&lt;&gt;"", IF(RANK(U18, U$5:U$62)+COUNTIF(U$18:U18, U18) -1&lt;=(V$65-T$63), RANK(U18, U$5:U$62)+COUNTIF(U$18:U18, U18) -1, ""), "")</f>
        <v>1</v>
      </c>
      <c r="W18" s="166">
        <f t="shared" si="8"/>
        <v>2</v>
      </c>
      <c r="X18" s="167">
        <v>192035</v>
      </c>
      <c r="Y18" s="163"/>
      <c r="Z18" s="164">
        <f t="shared" si="9"/>
        <v>2.3079188049082409</v>
      </c>
      <c r="AA18" s="165">
        <f t="shared" si="39"/>
        <v>2</v>
      </c>
      <c r="AB18" s="165">
        <f t="shared" si="10"/>
        <v>25621</v>
      </c>
      <c r="AC18" s="165" t="str">
        <f>IF(X18&lt;&gt;"", IF(RANK(AB18, AB$5:AB$62)+COUNTIF(AB$18:AB18, AB18) -1&lt;=(AC$65-AA$63), RANK(AB18, AB$5:AB$62)+COUNTIF(AB$18:AB18, AB18) -1, ""), "")</f>
        <v/>
      </c>
      <c r="AD18" s="166">
        <f t="shared" si="11"/>
        <v>2</v>
      </c>
      <c r="AE18" s="167">
        <v>139773</v>
      </c>
      <c r="AF18" s="163"/>
      <c r="AG18" s="164">
        <f t="shared" si="12"/>
        <v>1.6688117866182721</v>
      </c>
      <c r="AH18" s="165">
        <f t="shared" si="40"/>
        <v>1</v>
      </c>
      <c r="AI18" s="165">
        <f t="shared" si="13"/>
        <v>56017</v>
      </c>
      <c r="AJ18" s="165" t="str">
        <f>IF(AE18&lt;&gt;"", IF(RANK(AI18, AI$5:AI$62)+COUNTIF(AI$18:AI18, AI18) -1&lt;=(AJ$65-AH$63), RANK(AI18, AI$5:AI$62)+COUNTIF(AI$18:AI18, AI18) -1, ""), "")</f>
        <v/>
      </c>
      <c r="AK18" s="166">
        <f t="shared" si="14"/>
        <v>1</v>
      </c>
      <c r="AL18" s="167">
        <v>116285</v>
      </c>
      <c r="AM18" s="163"/>
      <c r="AN18" s="164">
        <f t="shared" si="15"/>
        <v>1.4026971930374785</v>
      </c>
      <c r="AO18" s="165">
        <f t="shared" si="41"/>
        <v>1</v>
      </c>
      <c r="AP18" s="165">
        <f t="shared" si="16"/>
        <v>33384</v>
      </c>
      <c r="AQ18" s="165" t="str">
        <f>IF(AL18&lt;&gt;"", IF(RANK(AP18, AP$5:AP$62)+COUNTIF(AP$18:AP18, AP18) -1&lt;=(AQ$65-AO$63), RANK(AP18, AP$5:AP$62)+COUNTIF(AP$18:AP18, AP18) -1, ""), "")</f>
        <v/>
      </c>
      <c r="AR18" s="166">
        <f t="shared" si="17"/>
        <v>1</v>
      </c>
      <c r="AS18" s="167">
        <v>133466</v>
      </c>
      <c r="AT18" s="163"/>
      <c r="AU18" s="164">
        <f t="shared" si="18"/>
        <v>1.5804144464179988</v>
      </c>
      <c r="AV18" s="165">
        <f t="shared" si="42"/>
        <v>1</v>
      </c>
      <c r="AW18" s="165">
        <f t="shared" si="19"/>
        <v>49016</v>
      </c>
      <c r="AX18" s="165">
        <f>IF(AS18&lt;&gt;"", IF(RANK(AW18, AW$5:AW$62)+COUNTIF(AW$18:AW18, AW18) -1&lt;=(AX$65-AV$63), RANK(AW18, AW$5:AW$62)+COUNTIF(AW$18:AW18, AW18) -1, ""), "")</f>
        <v>2</v>
      </c>
      <c r="AY18" s="166">
        <f t="shared" si="20"/>
        <v>2</v>
      </c>
      <c r="AZ18" s="167">
        <v>219012</v>
      </c>
      <c r="BA18" s="163"/>
      <c r="BB18" s="164">
        <f t="shared" si="21"/>
        <v>2.8102600952099879</v>
      </c>
      <c r="BC18" s="165">
        <f t="shared" si="43"/>
        <v>2</v>
      </c>
      <c r="BD18" s="165">
        <f t="shared" si="22"/>
        <v>63146</v>
      </c>
      <c r="BE18" s="165">
        <f>IF(AZ18&lt;&gt;"", IF(RANK(BD18, BD$5:BD$62)+COUNTIF(BD$18:BD18, BD18) -1&lt;=(BE$65-BC$63), RANK(BD18, BD$5:BD$62)+COUNTIF(BD$18:BD18, BD18) -1, ""), "")</f>
        <v>2</v>
      </c>
      <c r="BF18" s="166">
        <f t="shared" si="23"/>
        <v>3</v>
      </c>
      <c r="BG18" s="168">
        <f t="shared" si="24"/>
        <v>16</v>
      </c>
      <c r="BH18" s="169">
        <f t="shared" si="25"/>
        <v>1360016</v>
      </c>
      <c r="BI18" s="170"/>
      <c r="BJ18" s="171">
        <f t="shared" si="26"/>
        <v>1360016</v>
      </c>
      <c r="BK18" s="172" t="str">
        <f t="shared" si="27"/>
        <v/>
      </c>
      <c r="BL18" s="172"/>
      <c r="BM18" s="173">
        <f t="shared" si="28"/>
        <v>30.046969931290459</v>
      </c>
      <c r="BN18" s="172">
        <f t="shared" si="29"/>
        <v>30</v>
      </c>
      <c r="BO18" s="172">
        <f t="shared" si="30"/>
        <v>2126</v>
      </c>
      <c r="BP18" s="171" t="str">
        <f>IF(BJ18&lt;&gt;"", IF(RANK(BO18, BO$5:BO$62)+COUNTIF(BO$18:BO18, BO18) -1&lt;=(B$68-BK$63-BN$63), RANK(BO18, BO$5:BO$62)+COUNTIF(BO$18:BO18, BO18) -1, ""), "")</f>
        <v/>
      </c>
      <c r="BQ18" s="171">
        <f t="shared" si="31"/>
        <v>30</v>
      </c>
      <c r="BR18" s="174">
        <f t="shared" si="32"/>
        <v>14</v>
      </c>
      <c r="BT18" s="175">
        <f>IF(BH18&lt;&gt; "", BH18/BH63, "")</f>
        <v>0.34553453945487994</v>
      </c>
      <c r="BU18" s="176">
        <f t="shared" si="33"/>
        <v>0.375</v>
      </c>
      <c r="BV18" s="177">
        <f t="shared" si="34"/>
        <v>2.9465460545120004E-2</v>
      </c>
      <c r="BX18" s="178">
        <f t="shared" si="35"/>
        <v>1360016</v>
      </c>
      <c r="BY18" s="176">
        <f t="shared" si="44"/>
        <v>0.370952370821448</v>
      </c>
      <c r="BZ18" s="176">
        <f t="shared" si="45"/>
        <v>0.375</v>
      </c>
      <c r="CA18" s="179">
        <f t="shared" si="46"/>
        <v>4.0476291785520035E-3</v>
      </c>
    </row>
    <row r="19" spans="1:79" ht="15" customHeight="1" x14ac:dyDescent="0.2">
      <c r="A19" s="47" t="s">
        <v>231</v>
      </c>
      <c r="B19" s="48" t="s">
        <v>289</v>
      </c>
      <c r="C19" s="141">
        <v>433</v>
      </c>
      <c r="D19" s="134"/>
      <c r="E19" s="42">
        <f t="shared" si="0"/>
        <v>5.5783872920987876E-3</v>
      </c>
      <c r="F19" s="43">
        <f t="shared" si="36"/>
        <v>0</v>
      </c>
      <c r="G19" s="43">
        <f t="shared" si="1"/>
        <v>433</v>
      </c>
      <c r="H19" s="43" t="str">
        <f>IF(C19&lt;&gt;"", IF(RANK(G19, G$5:G$62)+COUNTIF(G$19:G19, G19) -1&lt;=(H$65-F$63), RANK(G19, G$5:G$62)+COUNTIF(G$19:G19, G19) -1, ""), "")</f>
        <v/>
      </c>
      <c r="I19" s="138" t="str">
        <f t="shared" si="2"/>
        <v/>
      </c>
      <c r="J19" s="143">
        <v>344</v>
      </c>
      <c r="K19" s="134"/>
      <c r="L19" s="42">
        <f t="shared" si="3"/>
        <v>4.0506806085441101E-3</v>
      </c>
      <c r="M19" s="43">
        <f t="shared" si="37"/>
        <v>0</v>
      </c>
      <c r="N19" s="43">
        <f t="shared" si="4"/>
        <v>344</v>
      </c>
      <c r="O19" s="43" t="str">
        <f>IF(J19&lt;&gt;"", IF(RANK(N19, N$5:N$62)+COUNTIF(N$19:N19, N19) -1&lt;=(O$65-M$63), RANK(N19, N$5:N$62)+COUNTIF(N$19:N19, N19) -1, ""), "")</f>
        <v/>
      </c>
      <c r="P19" s="138" t="str">
        <f t="shared" si="5"/>
        <v/>
      </c>
      <c r="Q19" s="143">
        <v>270</v>
      </c>
      <c r="R19" s="134"/>
      <c r="S19" s="42">
        <f t="shared" si="6"/>
        <v>3.2891130358513321E-3</v>
      </c>
      <c r="T19" s="43">
        <f t="shared" si="38"/>
        <v>0</v>
      </c>
      <c r="U19" s="43">
        <f t="shared" si="7"/>
        <v>270</v>
      </c>
      <c r="V19" s="43" t="str">
        <f>IF(Q19&lt;&gt;"", IF(RANK(U19, U$5:U$62)+COUNTIF(U$19:U19, U19) -1&lt;=(V$65-T$63), RANK(U19, U$5:U$62)+COUNTIF(U$19:U19, U19) -1, ""), "")</f>
        <v/>
      </c>
      <c r="W19" s="138" t="str">
        <f t="shared" si="8"/>
        <v/>
      </c>
      <c r="X19" s="143">
        <v>465</v>
      </c>
      <c r="Y19" s="134"/>
      <c r="Z19" s="42">
        <f t="shared" si="9"/>
        <v>5.5884721237395895E-3</v>
      </c>
      <c r="AA19" s="43">
        <f t="shared" si="39"/>
        <v>0</v>
      </c>
      <c r="AB19" s="43">
        <f t="shared" si="10"/>
        <v>465</v>
      </c>
      <c r="AC19" s="43" t="str">
        <f>IF(X19&lt;&gt;"", IF(RANK(AB19, AB$5:AB$62)+COUNTIF(AB$19:AB19, AB19) -1&lt;=(AC$65-AA$63), RANK(AB19, AB$5:AB$62)+COUNTIF(AB$19:AB19, AB19) -1, ""), "")</f>
        <v/>
      </c>
      <c r="AD19" s="138" t="str">
        <f t="shared" si="11"/>
        <v/>
      </c>
      <c r="AE19" s="143">
        <v>251</v>
      </c>
      <c r="AF19" s="134"/>
      <c r="AG19" s="42">
        <f t="shared" si="12"/>
        <v>2.9968002292373084E-3</v>
      </c>
      <c r="AH19" s="43">
        <f t="shared" si="40"/>
        <v>0</v>
      </c>
      <c r="AI19" s="43">
        <f t="shared" si="13"/>
        <v>251</v>
      </c>
      <c r="AJ19" s="43" t="str">
        <f>IF(AE19&lt;&gt;"", IF(RANK(AI19, AI$5:AI$62)+COUNTIF(AI$19:AI19, AI19) -1&lt;=(AJ$65-AH$63), RANK(AI19, AI$5:AI$62)+COUNTIF(AI$19:AI19, AI19) -1, ""), "")</f>
        <v/>
      </c>
      <c r="AK19" s="138" t="str">
        <f t="shared" si="14"/>
        <v/>
      </c>
      <c r="AL19" s="143">
        <v>259</v>
      </c>
      <c r="AM19" s="134"/>
      <c r="AN19" s="42">
        <f t="shared" si="15"/>
        <v>3.124208393143629E-3</v>
      </c>
      <c r="AO19" s="43">
        <f t="shared" si="41"/>
        <v>0</v>
      </c>
      <c r="AP19" s="43">
        <f t="shared" si="16"/>
        <v>259</v>
      </c>
      <c r="AQ19" s="43" t="str">
        <f>IF(AL19&lt;&gt;"", IF(RANK(AP19, AP$5:AP$62)+COUNTIF(AP$19:AP19, AP19) -1&lt;=(AQ$65-AO$63), RANK(AP19, AP$5:AP$62)+COUNTIF(AP$19:AP19, AP19) -1, ""), "")</f>
        <v/>
      </c>
      <c r="AR19" s="138" t="str">
        <f t="shared" si="17"/>
        <v/>
      </c>
      <c r="AS19" s="143">
        <v>210</v>
      </c>
      <c r="AT19" s="134"/>
      <c r="AU19" s="42">
        <f t="shared" si="18"/>
        <v>2.4866785079928951E-3</v>
      </c>
      <c r="AV19" s="43">
        <f t="shared" si="42"/>
        <v>0</v>
      </c>
      <c r="AW19" s="43">
        <f t="shared" si="19"/>
        <v>210</v>
      </c>
      <c r="AX19" s="43" t="str">
        <f>IF(AS19&lt;&gt;"", IF(RANK(AW19, AW$5:AW$62)+COUNTIF(AW$19:AW19, AW19) -1&lt;=(AX$65-AV$63), RANK(AW19, AW$5:AW$62)+COUNTIF(AW$19:AW19, AW19) -1, ""), "")</f>
        <v/>
      </c>
      <c r="AY19" s="138" t="str">
        <f t="shared" si="20"/>
        <v/>
      </c>
      <c r="AZ19" s="143">
        <v>347</v>
      </c>
      <c r="BA19" s="134"/>
      <c r="BB19" s="42">
        <f t="shared" si="21"/>
        <v>4.4525425686166324E-3</v>
      </c>
      <c r="BC19" s="43">
        <f t="shared" si="43"/>
        <v>0</v>
      </c>
      <c r="BD19" s="43">
        <f t="shared" si="22"/>
        <v>347</v>
      </c>
      <c r="BE19" s="43" t="str">
        <f>IF(AZ19&lt;&gt;"", IF(RANK(BD19, BD$5:BD$62)+COUNTIF(BD$19:BD19, BD19) -1&lt;=(BE$65-BC$63), RANK(BD19, BD$5:BD$62)+COUNTIF(BD$19:BD19, BD19) -1, ""), "")</f>
        <v/>
      </c>
      <c r="BF19" s="138" t="str">
        <f t="shared" si="23"/>
        <v/>
      </c>
      <c r="BG19" s="149" t="str">
        <f t="shared" si="24"/>
        <v/>
      </c>
      <c r="BH19" s="50">
        <f t="shared" si="25"/>
        <v>2579</v>
      </c>
      <c r="BI19" s="51"/>
      <c r="BJ19" s="84" t="str">
        <f t="shared" si="26"/>
        <v/>
      </c>
      <c r="BK19" s="86" t="str">
        <f t="shared" si="27"/>
        <v/>
      </c>
      <c r="BL19" s="86"/>
      <c r="BM19" s="83" t="str">
        <f t="shared" si="28"/>
        <v/>
      </c>
      <c r="BN19" s="86" t="str">
        <f t="shared" si="29"/>
        <v/>
      </c>
      <c r="BO19" s="86" t="str">
        <f t="shared" si="30"/>
        <v/>
      </c>
      <c r="BP19" s="84" t="str">
        <f>IF(BJ19&lt;&gt;"", IF(RANK(BO19, BO$5:BO$62)+COUNTIF(BO$19:BO19, BO19) -1&lt;=(B$68-BK$63-BN$63), RANK(BO19, BO$5:BO$62)+COUNTIF(BO$19:BO19, BO19) -1, ""), "")</f>
        <v/>
      </c>
      <c r="BQ19" s="93" t="str">
        <f t="shared" si="31"/>
        <v/>
      </c>
      <c r="BR19" s="103" t="str">
        <f t="shared" si="32"/>
        <v/>
      </c>
      <c r="BT19" s="144">
        <f>IF(BH19&lt;&gt; "", BH19/BH63, "")</f>
        <v>6.5523756871546754E-4</v>
      </c>
      <c r="BU19" s="62" t="str">
        <f t="shared" si="33"/>
        <v/>
      </c>
      <c r="BV19" s="70">
        <f t="shared" si="34"/>
        <v>-6.5523756871546798E-4</v>
      </c>
      <c r="BX19" s="97" t="str">
        <f t="shared" si="35"/>
        <v/>
      </c>
      <c r="BY19" s="62" t="str">
        <f t="shared" si="44"/>
        <v/>
      </c>
      <c r="BZ19" s="62" t="str">
        <f t="shared" si="45"/>
        <v/>
      </c>
      <c r="CA19" s="145" t="str">
        <f t="shared" si="46"/>
        <v/>
      </c>
    </row>
    <row r="20" spans="1:79" ht="15" customHeight="1" x14ac:dyDescent="0.2">
      <c r="A20" s="47" t="s">
        <v>232</v>
      </c>
      <c r="B20" s="48" t="s">
        <v>290</v>
      </c>
      <c r="C20" s="49"/>
      <c r="D20" s="134"/>
      <c r="E20" s="42" t="str">
        <f t="shared" si="0"/>
        <v/>
      </c>
      <c r="F20" s="43" t="str">
        <f t="shared" si="36"/>
        <v/>
      </c>
      <c r="G20" s="43" t="str">
        <f t="shared" si="1"/>
        <v/>
      </c>
      <c r="H20" s="43" t="str">
        <f>IF(C20&lt;&gt;"", IF(RANK(G20, G$5:G$62)+COUNTIF(G$20:G20, G20) -1&lt;=(H$65-F$63), RANK(G20, G$5:G$62)+COUNTIF(G$20:G20, G20) -1, ""), "")</f>
        <v/>
      </c>
      <c r="I20" s="138" t="str">
        <f t="shared" si="2"/>
        <v/>
      </c>
      <c r="J20" s="142"/>
      <c r="K20" s="134"/>
      <c r="L20" s="42" t="str">
        <f t="shared" si="3"/>
        <v/>
      </c>
      <c r="M20" s="43" t="str">
        <f t="shared" si="37"/>
        <v/>
      </c>
      <c r="N20" s="43" t="str">
        <f t="shared" si="4"/>
        <v/>
      </c>
      <c r="O20" s="43" t="str">
        <f>IF(J20&lt;&gt;"", IF(RANK(N20, N$5:N$62)+COUNTIF(N$20:N20, N20) -1&lt;=(O$65-M$63), RANK(N20, N$5:N$62)+COUNTIF(N$20:N20, N20) -1, ""), "")</f>
        <v/>
      </c>
      <c r="P20" s="138" t="str">
        <f t="shared" si="5"/>
        <v/>
      </c>
      <c r="Q20" s="142"/>
      <c r="R20" s="134"/>
      <c r="S20" s="42" t="str">
        <f t="shared" si="6"/>
        <v/>
      </c>
      <c r="T20" s="43" t="str">
        <f t="shared" si="38"/>
        <v/>
      </c>
      <c r="U20" s="43" t="str">
        <f t="shared" si="7"/>
        <v/>
      </c>
      <c r="V20" s="43" t="str">
        <f>IF(Q20&lt;&gt;"", IF(RANK(U20, U$5:U$62)+COUNTIF(U$20:U20, U20) -1&lt;=(V$65-T$63), RANK(U20, U$5:U$62)+COUNTIF(U$20:U20, U20) -1, ""), "")</f>
        <v/>
      </c>
      <c r="W20" s="138" t="str">
        <f t="shared" si="8"/>
        <v/>
      </c>
      <c r="X20" s="142"/>
      <c r="Y20" s="134"/>
      <c r="Z20" s="42" t="str">
        <f t="shared" si="9"/>
        <v/>
      </c>
      <c r="AA20" s="43" t="str">
        <f t="shared" si="39"/>
        <v/>
      </c>
      <c r="AB20" s="43" t="str">
        <f t="shared" si="10"/>
        <v/>
      </c>
      <c r="AC20" s="43" t="str">
        <f>IF(X20&lt;&gt;"", IF(RANK(AB20, AB$5:AB$62)+COUNTIF(AB$20:AB20, AB20) -1&lt;=(AC$65-AA$63), RANK(AB20, AB$5:AB$62)+COUNTIF(AB$20:AB20, AB20) -1, ""), "")</f>
        <v/>
      </c>
      <c r="AD20" s="138" t="str">
        <f t="shared" si="11"/>
        <v/>
      </c>
      <c r="AE20" s="142"/>
      <c r="AF20" s="134"/>
      <c r="AG20" s="42" t="str">
        <f t="shared" si="12"/>
        <v/>
      </c>
      <c r="AH20" s="43" t="str">
        <f t="shared" si="40"/>
        <v/>
      </c>
      <c r="AI20" s="43" t="str">
        <f t="shared" si="13"/>
        <v/>
      </c>
      <c r="AJ20" s="43" t="str">
        <f>IF(AE20&lt;&gt;"", IF(RANK(AI20, AI$5:AI$62)+COUNTIF(AI$20:AI20, AI20) -1&lt;=(AJ$65-AH$63), RANK(AI20, AI$5:AI$62)+COUNTIF(AI$20:AI20, AI20) -1, ""), "")</f>
        <v/>
      </c>
      <c r="AK20" s="138" t="str">
        <f t="shared" si="14"/>
        <v/>
      </c>
      <c r="AL20" s="142"/>
      <c r="AM20" s="134"/>
      <c r="AN20" s="42" t="str">
        <f t="shared" si="15"/>
        <v/>
      </c>
      <c r="AO20" s="43" t="str">
        <f t="shared" si="41"/>
        <v/>
      </c>
      <c r="AP20" s="43" t="str">
        <f t="shared" si="16"/>
        <v/>
      </c>
      <c r="AQ20" s="43" t="str">
        <f>IF(AL20&lt;&gt;"", IF(RANK(AP20, AP$5:AP$62)+COUNTIF(AP$20:AP20, AP20) -1&lt;=(AQ$65-AO$63), RANK(AP20, AP$5:AP$62)+COUNTIF(AP$20:AP20, AP20) -1, ""), "")</f>
        <v/>
      </c>
      <c r="AR20" s="138" t="str">
        <f t="shared" si="17"/>
        <v/>
      </c>
      <c r="AS20" s="142"/>
      <c r="AT20" s="134"/>
      <c r="AU20" s="42" t="str">
        <f t="shared" si="18"/>
        <v/>
      </c>
      <c r="AV20" s="43" t="str">
        <f t="shared" si="42"/>
        <v/>
      </c>
      <c r="AW20" s="43" t="str">
        <f t="shared" si="19"/>
        <v/>
      </c>
      <c r="AX20" s="43" t="str">
        <f>IF(AS20&lt;&gt;"", IF(RANK(AW20, AW$5:AW$62)+COUNTIF(AW$20:AW20, AW20) -1&lt;=(AX$65-AV$63), RANK(AW20, AW$5:AW$62)+COUNTIF(AW$20:AW20, AW20) -1, ""), "")</f>
        <v/>
      </c>
      <c r="AY20" s="138" t="str">
        <f t="shared" si="20"/>
        <v/>
      </c>
      <c r="AZ20" s="142"/>
      <c r="BA20" s="134"/>
      <c r="BB20" s="42" t="str">
        <f t="shared" si="21"/>
        <v/>
      </c>
      <c r="BC20" s="43" t="str">
        <f t="shared" si="43"/>
        <v/>
      </c>
      <c r="BD20" s="43" t="str">
        <f t="shared" si="22"/>
        <v/>
      </c>
      <c r="BE20" s="43" t="str">
        <f>IF(AZ20&lt;&gt;"", IF(RANK(BD20, BD$5:BD$62)+COUNTIF(BD$20:BD20, BD20) -1&lt;=(BE$65-BC$63), RANK(BD20, BD$5:BD$62)+COUNTIF(BD$20:BD20, BD20) -1, ""), "")</f>
        <v/>
      </c>
      <c r="BF20" s="138" t="str">
        <f t="shared" si="23"/>
        <v/>
      </c>
      <c r="BG20" s="149" t="str">
        <f t="shared" si="24"/>
        <v/>
      </c>
      <c r="BH20" s="50" t="str">
        <f t="shared" si="25"/>
        <v/>
      </c>
      <c r="BI20" s="51"/>
      <c r="BJ20" s="84" t="str">
        <f t="shared" si="26"/>
        <v/>
      </c>
      <c r="BK20" s="86" t="str">
        <f t="shared" si="27"/>
        <v/>
      </c>
      <c r="BL20" s="86"/>
      <c r="BM20" s="83" t="str">
        <f t="shared" si="28"/>
        <v/>
      </c>
      <c r="BN20" s="86" t="str">
        <f t="shared" si="29"/>
        <v/>
      </c>
      <c r="BO20" s="86" t="str">
        <f t="shared" si="30"/>
        <v/>
      </c>
      <c r="BP20" s="84" t="str">
        <f>IF(BJ20&lt;&gt;"", IF(RANK(BO20, BO$5:BO$62)+COUNTIF(BO$20:BO20, BO20) -1&lt;=(B$68-BK$63-BN$63), RANK(BO20, BO$5:BO$62)+COUNTIF(BO$20:BO20, BO20) -1, ""), "")</f>
        <v/>
      </c>
      <c r="BQ20" s="93" t="str">
        <f t="shared" si="31"/>
        <v/>
      </c>
      <c r="BR20" s="103" t="str">
        <f t="shared" si="32"/>
        <v/>
      </c>
      <c r="BT20" s="144" t="str">
        <f>IF(BH20&lt;&gt; "", BH20/BH63, "")</f>
        <v/>
      </c>
      <c r="BU20" s="62" t="str">
        <f t="shared" si="33"/>
        <v/>
      </c>
      <c r="BV20" s="70" t="str">
        <f t="shared" si="34"/>
        <v/>
      </c>
      <c r="BX20" s="97" t="str">
        <f t="shared" si="35"/>
        <v/>
      </c>
      <c r="BY20" s="62" t="str">
        <f t="shared" si="44"/>
        <v/>
      </c>
      <c r="BZ20" s="62" t="str">
        <f t="shared" si="45"/>
        <v/>
      </c>
      <c r="CA20" s="145" t="str">
        <f t="shared" si="46"/>
        <v/>
      </c>
    </row>
    <row r="21" spans="1:79" ht="15" customHeight="1" x14ac:dyDescent="0.2">
      <c r="A21" s="47" t="s">
        <v>233</v>
      </c>
      <c r="B21" s="48" t="s">
        <v>291</v>
      </c>
      <c r="C21" s="141">
        <v>1513</v>
      </c>
      <c r="D21" s="134"/>
      <c r="E21" s="42">
        <f t="shared" si="0"/>
        <v>1.9492147743523015E-2</v>
      </c>
      <c r="F21" s="43">
        <f t="shared" si="36"/>
        <v>0</v>
      </c>
      <c r="G21" s="43">
        <f t="shared" si="1"/>
        <v>1513</v>
      </c>
      <c r="H21" s="43" t="str">
        <f>IF(C21&lt;&gt;"", IF(RANK(G21, G$5:G$62)+COUNTIF(G$21:G21, G21) -1&lt;=(H$65-F$63), RANK(G21, G$5:G$62)+COUNTIF(G$21:G21, G21) -1, ""), "")</f>
        <v/>
      </c>
      <c r="I21" s="138" t="str">
        <f t="shared" si="2"/>
        <v/>
      </c>
      <c r="J21" s="143">
        <v>2104</v>
      </c>
      <c r="K21" s="134"/>
      <c r="L21" s="42">
        <f t="shared" si="3"/>
        <v>2.4775093024351186E-2</v>
      </c>
      <c r="M21" s="43">
        <f t="shared" si="37"/>
        <v>0</v>
      </c>
      <c r="N21" s="43">
        <f t="shared" si="4"/>
        <v>2104</v>
      </c>
      <c r="O21" s="43" t="str">
        <f>IF(J21&lt;&gt;"", IF(RANK(N21, N$5:N$62)+COUNTIF(N$21:N21, N21) -1&lt;=(O$65-M$63), RANK(N21, N$5:N$62)+COUNTIF(N$21:N21, N21) -1, ""), "")</f>
        <v/>
      </c>
      <c r="P21" s="138" t="str">
        <f t="shared" si="5"/>
        <v/>
      </c>
      <c r="Q21" s="143">
        <v>1124</v>
      </c>
      <c r="R21" s="134"/>
      <c r="S21" s="42">
        <f t="shared" si="6"/>
        <v>1.3692455749247767E-2</v>
      </c>
      <c r="T21" s="43">
        <f t="shared" si="38"/>
        <v>0</v>
      </c>
      <c r="U21" s="43">
        <f t="shared" si="7"/>
        <v>1124</v>
      </c>
      <c r="V21" s="43" t="str">
        <f>IF(Q21&lt;&gt;"", IF(RANK(U21, U$5:U$62)+COUNTIF(U$21:U21, U21) -1&lt;=(V$65-T$63), RANK(U21, U$5:U$62)+COUNTIF(U$21:U21, U21) -1, ""), "")</f>
        <v/>
      </c>
      <c r="W21" s="138" t="str">
        <f t="shared" si="8"/>
        <v/>
      </c>
      <c r="X21" s="143">
        <v>2227</v>
      </c>
      <c r="Y21" s="134"/>
      <c r="Z21" s="42">
        <f t="shared" si="9"/>
        <v>2.6764575095845303E-2</v>
      </c>
      <c r="AA21" s="43">
        <f t="shared" si="39"/>
        <v>0</v>
      </c>
      <c r="AB21" s="43">
        <f t="shared" si="10"/>
        <v>2227</v>
      </c>
      <c r="AC21" s="43" t="str">
        <f>IF(X21&lt;&gt;"", IF(RANK(AB21, AB$5:AB$62)+COUNTIF(AB$21:AB21, AB21) -1&lt;=(AC$65-AA$63), RANK(AB21, AB$5:AB$62)+COUNTIF(AB$21:AB21, AB21) -1, ""), "")</f>
        <v/>
      </c>
      <c r="AD21" s="138" t="str">
        <f t="shared" si="11"/>
        <v/>
      </c>
      <c r="AE21" s="143">
        <v>1749</v>
      </c>
      <c r="AF21" s="134"/>
      <c r="AG21" s="42">
        <f t="shared" si="12"/>
        <v>2.0882086059506186E-2</v>
      </c>
      <c r="AH21" s="43">
        <f t="shared" si="40"/>
        <v>0</v>
      </c>
      <c r="AI21" s="43">
        <f t="shared" si="13"/>
        <v>1749</v>
      </c>
      <c r="AJ21" s="43" t="str">
        <f>IF(AE21&lt;&gt;"", IF(RANK(AI21, AI$5:AI$62)+COUNTIF(AI$21:AI21, AI21) -1&lt;=(AJ$65-AH$63), RANK(AI21, AI$5:AI$62)+COUNTIF(AI$21:AI21, AI21) -1, ""), "")</f>
        <v/>
      </c>
      <c r="AK21" s="138" t="str">
        <f t="shared" si="14"/>
        <v/>
      </c>
      <c r="AL21" s="143">
        <v>1064</v>
      </c>
      <c r="AM21" s="134"/>
      <c r="AN21" s="42">
        <f t="shared" si="15"/>
        <v>1.2834585831292747E-2</v>
      </c>
      <c r="AO21" s="43">
        <f t="shared" si="41"/>
        <v>0</v>
      </c>
      <c r="AP21" s="43">
        <f t="shared" si="16"/>
        <v>1064</v>
      </c>
      <c r="AQ21" s="43" t="str">
        <f>IF(AL21&lt;&gt;"", IF(RANK(AP21, AP$5:AP$62)+COUNTIF(AP$21:AP21, AP21) -1&lt;=(AQ$65-AO$63), RANK(AP21, AP$5:AP$62)+COUNTIF(AP$21:AP21, AP21) -1, ""), "")</f>
        <v/>
      </c>
      <c r="AR21" s="138" t="str">
        <f t="shared" si="17"/>
        <v/>
      </c>
      <c r="AS21" s="143">
        <v>985</v>
      </c>
      <c r="AT21" s="134"/>
      <c r="AU21" s="42">
        <f t="shared" si="18"/>
        <v>1.1663706335109532E-2</v>
      </c>
      <c r="AV21" s="43">
        <f t="shared" si="42"/>
        <v>0</v>
      </c>
      <c r="AW21" s="43">
        <f t="shared" si="19"/>
        <v>985</v>
      </c>
      <c r="AX21" s="43" t="str">
        <f>IF(AS21&lt;&gt;"", IF(RANK(AW21, AW$5:AW$62)+COUNTIF(AW$21:AW21, AW21) -1&lt;=(AX$65-AV$63), RANK(AW21, AW$5:AW$62)+COUNTIF(AW$21:AW21, AW21) -1, ""), "")</f>
        <v/>
      </c>
      <c r="AY21" s="138" t="str">
        <f t="shared" si="20"/>
        <v/>
      </c>
      <c r="AZ21" s="143">
        <v>878</v>
      </c>
      <c r="BA21" s="134"/>
      <c r="BB21" s="42">
        <f t="shared" si="21"/>
        <v>1.1266087536730269E-2</v>
      </c>
      <c r="BC21" s="43">
        <f t="shared" si="43"/>
        <v>0</v>
      </c>
      <c r="BD21" s="43">
        <f t="shared" si="22"/>
        <v>878</v>
      </c>
      <c r="BE21" s="43" t="str">
        <f>IF(AZ21&lt;&gt;"", IF(RANK(BD21, BD$5:BD$62)+COUNTIF(BD$21:BD21, BD21) -1&lt;=(BE$65-BC$63), RANK(BD21, BD$5:BD$62)+COUNTIF(BD$21:BD21, BD21) -1, ""), "")</f>
        <v/>
      </c>
      <c r="BF21" s="138" t="str">
        <f t="shared" si="23"/>
        <v/>
      </c>
      <c r="BG21" s="149" t="str">
        <f t="shared" si="24"/>
        <v/>
      </c>
      <c r="BH21" s="50">
        <f t="shared" si="25"/>
        <v>11644</v>
      </c>
      <c r="BI21" s="51"/>
      <c r="BJ21" s="84" t="str">
        <f t="shared" si="26"/>
        <v/>
      </c>
      <c r="BK21" s="86" t="str">
        <f t="shared" si="27"/>
        <v/>
      </c>
      <c r="BL21" s="86"/>
      <c r="BM21" s="83" t="str">
        <f t="shared" si="28"/>
        <v/>
      </c>
      <c r="BN21" s="86" t="str">
        <f t="shared" si="29"/>
        <v/>
      </c>
      <c r="BO21" s="86" t="str">
        <f t="shared" si="30"/>
        <v/>
      </c>
      <c r="BP21" s="84" t="str">
        <f>IF(BJ21&lt;&gt;"", IF(RANK(BO21, BO$5:BO$62)+COUNTIF(BO$21:BO21, BO21) -1&lt;=(B$68-BK$63-BN$63), RANK(BO21, BO$5:BO$62)+COUNTIF(BO$21:BO21, BO21) -1, ""), "")</f>
        <v/>
      </c>
      <c r="BQ21" s="93" t="str">
        <f t="shared" si="31"/>
        <v/>
      </c>
      <c r="BR21" s="103" t="str">
        <f t="shared" si="32"/>
        <v/>
      </c>
      <c r="BT21" s="144">
        <f>IF(BH21&lt;&gt; "", BH21/BH63, "")</f>
        <v>2.958350620443158E-3</v>
      </c>
      <c r="BU21" s="62" t="str">
        <f t="shared" si="33"/>
        <v/>
      </c>
      <c r="BV21" s="70">
        <f t="shared" si="34"/>
        <v>-2.9583506204431602E-3</v>
      </c>
      <c r="BX21" s="97" t="str">
        <f t="shared" si="35"/>
        <v/>
      </c>
      <c r="BY21" s="62" t="str">
        <f t="shared" si="44"/>
        <v/>
      </c>
      <c r="BZ21" s="62" t="str">
        <f t="shared" si="45"/>
        <v/>
      </c>
      <c r="CA21" s="145" t="str">
        <f t="shared" si="46"/>
        <v/>
      </c>
    </row>
    <row r="22" spans="1:79" ht="15" customHeight="1" x14ac:dyDescent="0.2">
      <c r="A22" s="47" t="s">
        <v>234</v>
      </c>
      <c r="B22" s="48" t="s">
        <v>292</v>
      </c>
      <c r="C22" s="141">
        <v>793</v>
      </c>
      <c r="D22" s="134"/>
      <c r="E22" s="42">
        <f t="shared" si="0"/>
        <v>1.0216307442573531E-2</v>
      </c>
      <c r="F22" s="43">
        <f t="shared" si="36"/>
        <v>0</v>
      </c>
      <c r="G22" s="43">
        <f t="shared" si="1"/>
        <v>793</v>
      </c>
      <c r="H22" s="43" t="str">
        <f>IF(C22&lt;&gt;"", IF(RANK(G22, G$5:G$62)+COUNTIF(G$22:G22, G22) -1&lt;=(H$65-F$63), RANK(G22, G$5:G$62)+COUNTIF(G$22:G22, G22) -1, ""), "")</f>
        <v/>
      </c>
      <c r="I22" s="138" t="str">
        <f t="shared" si="2"/>
        <v/>
      </c>
      <c r="J22" s="143">
        <v>284</v>
      </c>
      <c r="K22" s="134"/>
      <c r="L22" s="42">
        <f t="shared" si="3"/>
        <v>3.3441665489143233E-3</v>
      </c>
      <c r="M22" s="43">
        <f t="shared" si="37"/>
        <v>0</v>
      </c>
      <c r="N22" s="43">
        <f t="shared" si="4"/>
        <v>284</v>
      </c>
      <c r="O22" s="43" t="str">
        <f>IF(J22&lt;&gt;"", IF(RANK(N22, N$5:N$62)+COUNTIF(N$22:N22, N22) -1&lt;=(O$65-M$63), RANK(N22, N$5:N$62)+COUNTIF(N$22:N22, N22) -1, ""), "")</f>
        <v/>
      </c>
      <c r="P22" s="138" t="str">
        <f t="shared" si="5"/>
        <v/>
      </c>
      <c r="Q22" s="143">
        <v>727</v>
      </c>
      <c r="R22" s="134"/>
      <c r="S22" s="42">
        <f t="shared" si="6"/>
        <v>8.8562413965330312E-3</v>
      </c>
      <c r="T22" s="43">
        <f t="shared" si="38"/>
        <v>0</v>
      </c>
      <c r="U22" s="43">
        <f t="shared" si="7"/>
        <v>727</v>
      </c>
      <c r="V22" s="43" t="str">
        <f>IF(Q22&lt;&gt;"", IF(RANK(U22, U$5:U$62)+COUNTIF(U$22:U22, U22) -1&lt;=(V$65-T$63), RANK(U22, U$5:U$62)+COUNTIF(U$22:U22, U22) -1, ""), "")</f>
        <v/>
      </c>
      <c r="W22" s="138" t="str">
        <f t="shared" si="8"/>
        <v/>
      </c>
      <c r="X22" s="143">
        <v>8970</v>
      </c>
      <c r="Y22" s="134"/>
      <c r="Z22" s="42">
        <f t="shared" si="9"/>
        <v>0.10780342999987982</v>
      </c>
      <c r="AA22" s="43">
        <f t="shared" si="39"/>
        <v>0</v>
      </c>
      <c r="AB22" s="43">
        <f t="shared" si="10"/>
        <v>8970</v>
      </c>
      <c r="AC22" s="43" t="str">
        <f>IF(X22&lt;&gt;"", IF(RANK(AB22, AB$5:AB$62)+COUNTIF(AB$22:AB22, AB22) -1&lt;=(AC$65-AA$63), RANK(AB22, AB$5:AB$62)+COUNTIF(AB$22:AB22, AB22) -1, ""), "")</f>
        <v/>
      </c>
      <c r="AD22" s="138" t="str">
        <f t="shared" si="11"/>
        <v/>
      </c>
      <c r="AE22" s="143">
        <v>3869</v>
      </c>
      <c r="AF22" s="134"/>
      <c r="AG22" s="42">
        <f t="shared" si="12"/>
        <v>4.6193705525574287E-2</v>
      </c>
      <c r="AH22" s="43">
        <f t="shared" si="40"/>
        <v>0</v>
      </c>
      <c r="AI22" s="43">
        <f t="shared" si="13"/>
        <v>3869</v>
      </c>
      <c r="AJ22" s="43" t="str">
        <f>IF(AE22&lt;&gt;"", IF(RANK(AI22, AI$5:AI$62)+COUNTIF(AI$22:AI22, AI22) -1&lt;=(AJ$65-AH$63), RANK(AI22, AI$5:AI$62)+COUNTIF(AI$22:AI22, AI22) -1, ""), "")</f>
        <v/>
      </c>
      <c r="AK22" s="138" t="str">
        <f t="shared" si="14"/>
        <v/>
      </c>
      <c r="AL22" s="143">
        <v>984</v>
      </c>
      <c r="AM22" s="134"/>
      <c r="AN22" s="42">
        <f t="shared" si="15"/>
        <v>1.1869579377812089E-2</v>
      </c>
      <c r="AO22" s="43">
        <f t="shared" si="41"/>
        <v>0</v>
      </c>
      <c r="AP22" s="43">
        <f t="shared" si="16"/>
        <v>984</v>
      </c>
      <c r="AQ22" s="43" t="str">
        <f>IF(AL22&lt;&gt;"", IF(RANK(AP22, AP$5:AP$62)+COUNTIF(AP$22:AP22, AP22) -1&lt;=(AQ$65-AO$63), RANK(AP22, AP$5:AP$62)+COUNTIF(AP$22:AP22, AP22) -1, ""), "")</f>
        <v/>
      </c>
      <c r="AR22" s="138" t="str">
        <f t="shared" si="17"/>
        <v/>
      </c>
      <c r="AS22" s="143">
        <v>1181</v>
      </c>
      <c r="AT22" s="134"/>
      <c r="AU22" s="42">
        <f t="shared" si="18"/>
        <v>1.3984606275902901E-2</v>
      </c>
      <c r="AV22" s="43">
        <f t="shared" si="42"/>
        <v>0</v>
      </c>
      <c r="AW22" s="43">
        <f t="shared" si="19"/>
        <v>1181</v>
      </c>
      <c r="AX22" s="43" t="str">
        <f>IF(AS22&lt;&gt;"", IF(RANK(AW22, AW$5:AW$62)+COUNTIF(AW$22:AW22, AW22) -1&lt;=(AX$65-AV$63), RANK(AW22, AW$5:AW$62)+COUNTIF(AW$22:AW22, AW22) -1, ""), "")</f>
        <v/>
      </c>
      <c r="AY22" s="138" t="str">
        <f t="shared" si="20"/>
        <v/>
      </c>
      <c r="AZ22" s="143">
        <v>199</v>
      </c>
      <c r="BA22" s="134"/>
      <c r="BB22" s="42">
        <f t="shared" si="21"/>
        <v>2.5534754211951291E-3</v>
      </c>
      <c r="BC22" s="43">
        <f t="shared" si="43"/>
        <v>0</v>
      </c>
      <c r="BD22" s="43">
        <f t="shared" si="22"/>
        <v>199</v>
      </c>
      <c r="BE22" s="43" t="str">
        <f>IF(AZ22&lt;&gt;"", IF(RANK(BD22, BD$5:BD$62)+COUNTIF(BD$22:BD22, BD22) -1&lt;=(BE$65-BC$63), RANK(BD22, BD$5:BD$62)+COUNTIF(BD$22:BD22, BD22) -1, ""), "")</f>
        <v/>
      </c>
      <c r="BF22" s="138" t="str">
        <f t="shared" si="23"/>
        <v/>
      </c>
      <c r="BG22" s="149" t="str">
        <f t="shared" si="24"/>
        <v/>
      </c>
      <c r="BH22" s="50">
        <f t="shared" si="25"/>
        <v>17007</v>
      </c>
      <c r="BI22" s="51"/>
      <c r="BJ22" s="84" t="str">
        <f t="shared" si="26"/>
        <v/>
      </c>
      <c r="BK22" s="86" t="str">
        <f t="shared" si="27"/>
        <v/>
      </c>
      <c r="BL22" s="86"/>
      <c r="BM22" s="83" t="str">
        <f t="shared" si="28"/>
        <v/>
      </c>
      <c r="BN22" s="86" t="str">
        <f t="shared" si="29"/>
        <v/>
      </c>
      <c r="BO22" s="86" t="str">
        <f t="shared" si="30"/>
        <v/>
      </c>
      <c r="BP22" s="84" t="str">
        <f>IF(BJ22&lt;&gt;"", IF(RANK(BO22, BO$5:BO$62)+COUNTIF(BO$22:BO22, BO22) -1&lt;=(B$68-BK$63-BN$63), RANK(BO22, BO$5:BO$62)+COUNTIF(BO$22:BO22, BO22) -1, ""), "")</f>
        <v/>
      </c>
      <c r="BQ22" s="93" t="str">
        <f t="shared" si="31"/>
        <v/>
      </c>
      <c r="BR22" s="103" t="str">
        <f t="shared" si="32"/>
        <v/>
      </c>
      <c r="BT22" s="144">
        <f>IF(BH22&lt;&gt; "", BH22/BH63, "")</f>
        <v>4.3209093955579514E-3</v>
      </c>
      <c r="BU22" s="62" t="str">
        <f t="shared" si="33"/>
        <v/>
      </c>
      <c r="BV22" s="70">
        <f t="shared" si="34"/>
        <v>-4.3209093955579496E-3</v>
      </c>
      <c r="BX22" s="97" t="str">
        <f t="shared" si="35"/>
        <v/>
      </c>
      <c r="BY22" s="62" t="str">
        <f t="shared" si="44"/>
        <v/>
      </c>
      <c r="BZ22" s="62" t="str">
        <f t="shared" si="45"/>
        <v/>
      </c>
      <c r="CA22" s="145" t="str">
        <f t="shared" si="46"/>
        <v/>
      </c>
    </row>
    <row r="23" spans="1:79" ht="15" customHeight="1" x14ac:dyDescent="0.2">
      <c r="A23" s="47" t="s">
        <v>235</v>
      </c>
      <c r="B23" s="48" t="s">
        <v>293</v>
      </c>
      <c r="C23" s="141">
        <v>166</v>
      </c>
      <c r="D23" s="134"/>
      <c r="E23" s="42">
        <f t="shared" si="0"/>
        <v>2.1385965138300202E-3</v>
      </c>
      <c r="F23" s="43">
        <f t="shared" si="36"/>
        <v>0</v>
      </c>
      <c r="G23" s="43">
        <f t="shared" si="1"/>
        <v>166</v>
      </c>
      <c r="H23" s="43" t="str">
        <f>IF(C23&lt;&gt;"", IF(RANK(G23, G$5:G$62)+COUNTIF(G$23:G23, G23) -1&lt;=(H$65-F$63), RANK(G23, G$5:G$62)+COUNTIF(G$23:G23, G23) -1, ""), "")</f>
        <v/>
      </c>
      <c r="I23" s="138" t="str">
        <f t="shared" si="2"/>
        <v/>
      </c>
      <c r="J23" s="143">
        <v>109</v>
      </c>
      <c r="K23" s="134"/>
      <c r="L23" s="42">
        <f t="shared" si="3"/>
        <v>1.2835005416607791E-3</v>
      </c>
      <c r="M23" s="43">
        <f t="shared" si="37"/>
        <v>0</v>
      </c>
      <c r="N23" s="43">
        <f t="shared" si="4"/>
        <v>109</v>
      </c>
      <c r="O23" s="43" t="str">
        <f>IF(J23&lt;&gt;"", IF(RANK(N23, N$5:N$62)+COUNTIF(N$23:N23, N23) -1&lt;=(O$65-M$63), RANK(N23, N$5:N$62)+COUNTIF(N$23:N23, N23) -1, ""), "")</f>
        <v/>
      </c>
      <c r="P23" s="138" t="str">
        <f t="shared" si="5"/>
        <v/>
      </c>
      <c r="Q23" s="143">
        <v>83</v>
      </c>
      <c r="R23" s="134"/>
      <c r="S23" s="42">
        <f t="shared" si="6"/>
        <v>1.0110977110209651E-3</v>
      </c>
      <c r="T23" s="43">
        <f t="shared" si="38"/>
        <v>0</v>
      </c>
      <c r="U23" s="43">
        <f t="shared" si="7"/>
        <v>83</v>
      </c>
      <c r="V23" s="43" t="str">
        <f>IF(Q23&lt;&gt;"", IF(RANK(U23, U$5:U$62)+COUNTIF(U$23:U23, U23) -1&lt;=(V$65-T$63), RANK(U23, U$5:U$62)+COUNTIF(U$23:U23, U23) -1, ""), "")</f>
        <v/>
      </c>
      <c r="W23" s="138" t="str">
        <f t="shared" si="8"/>
        <v/>
      </c>
      <c r="X23" s="143">
        <v>153</v>
      </c>
      <c r="Y23" s="134"/>
      <c r="Z23" s="42">
        <f t="shared" si="9"/>
        <v>1.838787602004639E-3</v>
      </c>
      <c r="AA23" s="43">
        <f t="shared" si="39"/>
        <v>0</v>
      </c>
      <c r="AB23" s="43">
        <f t="shared" si="10"/>
        <v>153</v>
      </c>
      <c r="AC23" s="43" t="str">
        <f>IF(X23&lt;&gt;"", IF(RANK(AB23, AB$5:AB$62)+COUNTIF(AB$23:AB23, AB23) -1&lt;=(AC$65-AA$63), RANK(AB23, AB$5:AB$62)+COUNTIF(AB$23:AB23, AB23) -1, ""), "")</f>
        <v/>
      </c>
      <c r="AD23" s="138" t="str">
        <f t="shared" si="11"/>
        <v/>
      </c>
      <c r="AE23" s="143">
        <v>121</v>
      </c>
      <c r="AF23" s="134"/>
      <c r="AG23" s="42">
        <f t="shared" si="12"/>
        <v>1.4446726204689812E-3</v>
      </c>
      <c r="AH23" s="43">
        <f t="shared" si="40"/>
        <v>0</v>
      </c>
      <c r="AI23" s="43">
        <f t="shared" si="13"/>
        <v>121</v>
      </c>
      <c r="AJ23" s="43" t="str">
        <f>IF(AE23&lt;&gt;"", IF(RANK(AI23, AI$5:AI$62)+COUNTIF(AI$23:AI23, AI23) -1&lt;=(AJ$65-AH$63), RANK(AI23, AI$5:AI$62)+COUNTIF(AI$23:AI23, AI23) -1, ""), "")</f>
        <v/>
      </c>
      <c r="AK23" s="138" t="str">
        <f t="shared" si="14"/>
        <v/>
      </c>
      <c r="AL23" s="143">
        <v>60</v>
      </c>
      <c r="AM23" s="134"/>
      <c r="AN23" s="42">
        <f t="shared" si="15"/>
        <v>7.2375484011049328E-4</v>
      </c>
      <c r="AO23" s="43">
        <f t="shared" si="41"/>
        <v>0</v>
      </c>
      <c r="AP23" s="43">
        <f t="shared" si="16"/>
        <v>60</v>
      </c>
      <c r="AQ23" s="43" t="str">
        <f>IF(AL23&lt;&gt;"", IF(RANK(AP23, AP$5:AP$62)+COUNTIF(AP$23:AP23, AP23) -1&lt;=(AQ$65-AO$63), RANK(AP23, AP$5:AP$62)+COUNTIF(AP$23:AP23, AP23) -1, ""), "")</f>
        <v/>
      </c>
      <c r="AR23" s="138" t="str">
        <f t="shared" si="17"/>
        <v/>
      </c>
      <c r="AS23" s="143">
        <v>78</v>
      </c>
      <c r="AT23" s="134"/>
      <c r="AU23" s="42">
        <f t="shared" si="18"/>
        <v>9.2362344582593253E-4</v>
      </c>
      <c r="AV23" s="43">
        <f t="shared" si="42"/>
        <v>0</v>
      </c>
      <c r="AW23" s="43">
        <f t="shared" si="19"/>
        <v>78</v>
      </c>
      <c r="AX23" s="43" t="str">
        <f>IF(AS23&lt;&gt;"", IF(RANK(AW23, AW$5:AW$62)+COUNTIF(AW$23:AW23, AW23) -1&lt;=(AX$65-AV$63), RANK(AW23, AW$5:AW$62)+COUNTIF(AW$23:AW23, AW23) -1, ""), "")</f>
        <v/>
      </c>
      <c r="AY23" s="138" t="str">
        <f t="shared" si="20"/>
        <v/>
      </c>
      <c r="AZ23" s="143">
        <v>191</v>
      </c>
      <c r="BA23" s="134"/>
      <c r="BB23" s="42">
        <f t="shared" si="21"/>
        <v>2.4508231429561291E-3</v>
      </c>
      <c r="BC23" s="43">
        <f t="shared" si="43"/>
        <v>0</v>
      </c>
      <c r="BD23" s="43">
        <f t="shared" si="22"/>
        <v>191</v>
      </c>
      <c r="BE23" s="43" t="str">
        <f>IF(AZ23&lt;&gt;"", IF(RANK(BD23, BD$5:BD$62)+COUNTIF(BD$23:BD23, BD23) -1&lt;=(BE$65-BC$63), RANK(BD23, BD$5:BD$62)+COUNTIF(BD$23:BD23, BD23) -1, ""), "")</f>
        <v/>
      </c>
      <c r="BF23" s="138" t="str">
        <f t="shared" si="23"/>
        <v/>
      </c>
      <c r="BG23" s="149" t="str">
        <f t="shared" si="24"/>
        <v/>
      </c>
      <c r="BH23" s="50">
        <f t="shared" si="25"/>
        <v>961</v>
      </c>
      <c r="BI23" s="51"/>
      <c r="BJ23" s="84" t="str">
        <f t="shared" si="26"/>
        <v/>
      </c>
      <c r="BK23" s="86" t="str">
        <f t="shared" si="27"/>
        <v/>
      </c>
      <c r="BL23" s="86"/>
      <c r="BM23" s="83" t="str">
        <f t="shared" si="28"/>
        <v/>
      </c>
      <c r="BN23" s="86" t="str">
        <f t="shared" si="29"/>
        <v/>
      </c>
      <c r="BO23" s="86" t="str">
        <f t="shared" si="30"/>
        <v/>
      </c>
      <c r="BP23" s="84" t="str">
        <f>IF(BJ23&lt;&gt;"", IF(RANK(BO23, BO$5:BO$62)+COUNTIF(BO$23:BO23, BO23) -1&lt;=(B$68-BK$63-BN$63), RANK(BO23, BO$5:BO$62)+COUNTIF(BO$23:BO23, BO23) -1, ""), "")</f>
        <v/>
      </c>
      <c r="BQ23" s="93" t="str">
        <f t="shared" si="31"/>
        <v/>
      </c>
      <c r="BR23" s="103" t="str">
        <f t="shared" si="32"/>
        <v/>
      </c>
      <c r="BT23" s="144">
        <f>IF(BH23&lt;&gt; "", BH23/BH63, "")</f>
        <v>2.4415793080091676E-4</v>
      </c>
      <c r="BU23" s="62" t="str">
        <f t="shared" si="33"/>
        <v/>
      </c>
      <c r="BV23" s="70">
        <f t="shared" si="34"/>
        <v>-2.4415793080091697E-4</v>
      </c>
      <c r="BX23" s="97" t="str">
        <f t="shared" si="35"/>
        <v/>
      </c>
      <c r="BY23" s="62" t="str">
        <f t="shared" si="44"/>
        <v/>
      </c>
      <c r="BZ23" s="62" t="str">
        <f t="shared" si="45"/>
        <v/>
      </c>
      <c r="CA23" s="145" t="str">
        <f t="shared" si="46"/>
        <v/>
      </c>
    </row>
    <row r="24" spans="1:79" ht="15" customHeight="1" x14ac:dyDescent="0.2">
      <c r="A24" s="47" t="s">
        <v>236</v>
      </c>
      <c r="B24" s="48" t="s">
        <v>294</v>
      </c>
      <c r="C24" s="141">
        <v>223</v>
      </c>
      <c r="D24" s="134"/>
      <c r="E24" s="42">
        <f t="shared" si="0"/>
        <v>2.8729338709885211E-3</v>
      </c>
      <c r="F24" s="43">
        <f t="shared" si="36"/>
        <v>0</v>
      </c>
      <c r="G24" s="43">
        <f t="shared" si="1"/>
        <v>223</v>
      </c>
      <c r="H24" s="43" t="str">
        <f>IF(C24&lt;&gt;"", IF(RANK(G24, G$5:G$62)+COUNTIF(G$24:G24, G24) -1&lt;=(H$65-F$63), RANK(G24, G$5:G$62)+COUNTIF(G$24:G24, G24) -1, ""), "")</f>
        <v/>
      </c>
      <c r="I24" s="138" t="str">
        <f t="shared" si="2"/>
        <v/>
      </c>
      <c r="J24" s="143">
        <v>209</v>
      </c>
      <c r="K24" s="134"/>
      <c r="L24" s="42">
        <f t="shared" si="3"/>
        <v>2.46102397437709E-3</v>
      </c>
      <c r="M24" s="43">
        <f t="shared" si="37"/>
        <v>0</v>
      </c>
      <c r="N24" s="43">
        <f t="shared" si="4"/>
        <v>209</v>
      </c>
      <c r="O24" s="43" t="str">
        <f>IF(J24&lt;&gt;"", IF(RANK(N24, N$5:N$62)+COUNTIF(N$24:N24, N24) -1&lt;=(O$65-M$63), RANK(N24, N$5:N$62)+COUNTIF(N$24:N24, N24) -1, ""), "")</f>
        <v/>
      </c>
      <c r="P24" s="138" t="str">
        <f t="shared" si="5"/>
        <v/>
      </c>
      <c r="Q24" s="143">
        <v>137</v>
      </c>
      <c r="R24" s="134"/>
      <c r="S24" s="42">
        <f t="shared" si="6"/>
        <v>1.6689203181912316E-3</v>
      </c>
      <c r="T24" s="43">
        <f t="shared" si="38"/>
        <v>0</v>
      </c>
      <c r="U24" s="43">
        <f t="shared" si="7"/>
        <v>137</v>
      </c>
      <c r="V24" s="43" t="str">
        <f>IF(Q24&lt;&gt;"", IF(RANK(U24, U$5:U$62)+COUNTIF(U$24:U24, U24) -1&lt;=(V$65-T$63), RANK(U24, U$5:U$62)+COUNTIF(U$24:U24, U24) -1, ""), "")</f>
        <v/>
      </c>
      <c r="W24" s="138" t="str">
        <f t="shared" si="8"/>
        <v/>
      </c>
      <c r="X24" s="143">
        <v>290</v>
      </c>
      <c r="Y24" s="134"/>
      <c r="Z24" s="42">
        <f t="shared" si="9"/>
        <v>3.4852836900741524E-3</v>
      </c>
      <c r="AA24" s="43">
        <f t="shared" si="39"/>
        <v>0</v>
      </c>
      <c r="AB24" s="43">
        <f t="shared" si="10"/>
        <v>290</v>
      </c>
      <c r="AC24" s="43" t="str">
        <f>IF(X24&lt;&gt;"", IF(RANK(AB24, AB$5:AB$62)+COUNTIF(AB$24:AB24, AB24) -1&lt;=(AC$65-AA$63), RANK(AB24, AB$5:AB$62)+COUNTIF(AB$24:AB24, AB24) -1, ""), "")</f>
        <v/>
      </c>
      <c r="AD24" s="138" t="str">
        <f t="shared" si="11"/>
        <v/>
      </c>
      <c r="AE24" s="143">
        <v>159</v>
      </c>
      <c r="AF24" s="134"/>
      <c r="AG24" s="42">
        <f t="shared" si="12"/>
        <v>1.8983714599551077E-3</v>
      </c>
      <c r="AH24" s="43">
        <f t="shared" si="40"/>
        <v>0</v>
      </c>
      <c r="AI24" s="43">
        <f t="shared" si="13"/>
        <v>159</v>
      </c>
      <c r="AJ24" s="43" t="str">
        <f>IF(AE24&lt;&gt;"", IF(RANK(AI24, AI$5:AI$62)+COUNTIF(AI$24:AI24, AI24) -1&lt;=(AJ$65-AH$63), RANK(AI24, AI$5:AI$62)+COUNTIF(AI$24:AI24, AI24) -1, ""), "")</f>
        <v/>
      </c>
      <c r="AK24" s="138" t="str">
        <f t="shared" si="14"/>
        <v/>
      </c>
      <c r="AL24" s="143">
        <v>150</v>
      </c>
      <c r="AM24" s="134"/>
      <c r="AN24" s="42">
        <f t="shared" si="15"/>
        <v>1.809387100276233E-3</v>
      </c>
      <c r="AO24" s="43">
        <f t="shared" si="41"/>
        <v>0</v>
      </c>
      <c r="AP24" s="43">
        <f t="shared" si="16"/>
        <v>150</v>
      </c>
      <c r="AQ24" s="43" t="str">
        <f>IF(AL24&lt;&gt;"", IF(RANK(AP24, AP$5:AP$62)+COUNTIF(AP$24:AP24, AP24) -1&lt;=(AQ$65-AO$63), RANK(AP24, AP$5:AP$62)+COUNTIF(AP$24:AP24, AP24) -1, ""), "")</f>
        <v/>
      </c>
      <c r="AR24" s="138" t="str">
        <f t="shared" si="17"/>
        <v/>
      </c>
      <c r="AS24" s="143">
        <v>118</v>
      </c>
      <c r="AT24" s="134"/>
      <c r="AU24" s="42">
        <f t="shared" si="18"/>
        <v>1.3972764949674364E-3</v>
      </c>
      <c r="AV24" s="43">
        <f t="shared" si="42"/>
        <v>0</v>
      </c>
      <c r="AW24" s="43">
        <f t="shared" si="19"/>
        <v>118</v>
      </c>
      <c r="AX24" s="43" t="str">
        <f>IF(AS24&lt;&gt;"", IF(RANK(AW24, AW$5:AW$62)+COUNTIF(AW$24:AW24, AW24) -1&lt;=(AX$65-AV$63), RANK(AW24, AW$5:AW$62)+COUNTIF(AW$24:AW24, AW24) -1, ""), "")</f>
        <v/>
      </c>
      <c r="AY24" s="138" t="str">
        <f t="shared" si="20"/>
        <v/>
      </c>
      <c r="AZ24" s="143">
        <v>227</v>
      </c>
      <c r="BA24" s="134"/>
      <c r="BB24" s="42">
        <f t="shared" si="21"/>
        <v>2.9127583950316299E-3</v>
      </c>
      <c r="BC24" s="43">
        <f t="shared" si="43"/>
        <v>0</v>
      </c>
      <c r="BD24" s="43">
        <f t="shared" si="22"/>
        <v>227</v>
      </c>
      <c r="BE24" s="43" t="str">
        <f>IF(AZ24&lt;&gt;"", IF(RANK(BD24, BD$5:BD$62)+COUNTIF(BD$24:BD24, BD24) -1&lt;=(BE$65-BC$63), RANK(BD24, BD$5:BD$62)+COUNTIF(BD$24:BD24, BD24) -1, ""), "")</f>
        <v/>
      </c>
      <c r="BF24" s="138" t="str">
        <f t="shared" si="23"/>
        <v/>
      </c>
      <c r="BG24" s="149" t="str">
        <f t="shared" si="24"/>
        <v/>
      </c>
      <c r="BH24" s="50">
        <f t="shared" si="25"/>
        <v>1513</v>
      </c>
      <c r="BI24" s="51"/>
      <c r="BJ24" s="84" t="str">
        <f t="shared" si="26"/>
        <v/>
      </c>
      <c r="BK24" s="86" t="str">
        <f t="shared" si="27"/>
        <v/>
      </c>
      <c r="BL24" s="86"/>
      <c r="BM24" s="83" t="str">
        <f t="shared" si="28"/>
        <v/>
      </c>
      <c r="BN24" s="86" t="str">
        <f t="shared" si="29"/>
        <v/>
      </c>
      <c r="BO24" s="86" t="str">
        <f t="shared" si="30"/>
        <v/>
      </c>
      <c r="BP24" s="84" t="str">
        <f>IF(BJ24&lt;&gt;"", IF(RANK(BO24, BO$5:BO$62)+COUNTIF(BO$24:BO24, BO24) -1&lt;=(B$68-BK$63-BN$63), RANK(BO24, BO$5:BO$62)+COUNTIF(BO$24:BO24, BO24) -1, ""), "")</f>
        <v/>
      </c>
      <c r="BQ24" s="93" t="str">
        <f t="shared" si="31"/>
        <v/>
      </c>
      <c r="BR24" s="103" t="str">
        <f t="shared" si="32"/>
        <v/>
      </c>
      <c r="BT24" s="144">
        <f>IF(BH24&lt;&gt; "", BH24/BH63, "")</f>
        <v>3.8440265275940382E-4</v>
      </c>
      <c r="BU24" s="62" t="str">
        <f t="shared" si="33"/>
        <v/>
      </c>
      <c r="BV24" s="70">
        <f t="shared" si="34"/>
        <v>-3.8440265275940398E-4</v>
      </c>
      <c r="BX24" s="97" t="str">
        <f t="shared" si="35"/>
        <v/>
      </c>
      <c r="BY24" s="62" t="str">
        <f t="shared" si="44"/>
        <v/>
      </c>
      <c r="BZ24" s="62" t="str">
        <f t="shared" si="45"/>
        <v/>
      </c>
      <c r="CA24" s="145" t="str">
        <f t="shared" si="46"/>
        <v/>
      </c>
    </row>
    <row r="25" spans="1:79" ht="15" customHeight="1" x14ac:dyDescent="0.2">
      <c r="A25" s="47" t="s">
        <v>237</v>
      </c>
      <c r="B25" s="48" t="s">
        <v>295</v>
      </c>
      <c r="C25" s="141">
        <v>380</v>
      </c>
      <c r="D25" s="134"/>
      <c r="E25" s="42">
        <f t="shared" si="0"/>
        <v>4.8955823810566731E-3</v>
      </c>
      <c r="F25" s="43">
        <f t="shared" si="36"/>
        <v>0</v>
      </c>
      <c r="G25" s="43">
        <f t="shared" si="1"/>
        <v>380</v>
      </c>
      <c r="H25" s="43" t="str">
        <f>IF(C25&lt;&gt;"", IF(RANK(G25, G$5:G$62)+COUNTIF(G$25:G25, G25) -1&lt;=(H$65-F$63), RANK(G25, G$5:G$62)+COUNTIF(G$25:G25, G25) -1, ""), "")</f>
        <v/>
      </c>
      <c r="I25" s="138" t="str">
        <f t="shared" si="2"/>
        <v/>
      </c>
      <c r="J25" s="143">
        <v>316</v>
      </c>
      <c r="K25" s="134"/>
      <c r="L25" s="42">
        <f t="shared" si="3"/>
        <v>3.720974047383543E-3</v>
      </c>
      <c r="M25" s="43">
        <f t="shared" si="37"/>
        <v>0</v>
      </c>
      <c r="N25" s="43">
        <f t="shared" si="4"/>
        <v>316</v>
      </c>
      <c r="O25" s="43" t="str">
        <f>IF(J25&lt;&gt;"", IF(RANK(N25, N$5:N$62)+COUNTIF(N$25:N25, N25) -1&lt;=(O$65-M$63), RANK(N25, N$5:N$62)+COUNTIF(N$25:N25, N25) -1, ""), "")</f>
        <v/>
      </c>
      <c r="P25" s="138" t="str">
        <f t="shared" si="5"/>
        <v/>
      </c>
      <c r="Q25" s="143">
        <v>1042</v>
      </c>
      <c r="R25" s="134"/>
      <c r="S25" s="42">
        <f t="shared" si="6"/>
        <v>1.2693539938359585E-2</v>
      </c>
      <c r="T25" s="43">
        <f t="shared" si="38"/>
        <v>0</v>
      </c>
      <c r="U25" s="43">
        <f t="shared" si="7"/>
        <v>1042</v>
      </c>
      <c r="V25" s="43" t="str">
        <f>IF(Q25&lt;&gt;"", IF(RANK(U25, U$5:U$62)+COUNTIF(U$25:U25, U25) -1&lt;=(V$65-T$63), RANK(U25, U$5:U$62)+COUNTIF(U$25:U25, U25) -1, ""), "")</f>
        <v/>
      </c>
      <c r="W25" s="138" t="str">
        <f t="shared" si="8"/>
        <v/>
      </c>
      <c r="X25" s="143">
        <v>818</v>
      </c>
      <c r="Y25" s="134"/>
      <c r="Z25" s="42">
        <f t="shared" si="9"/>
        <v>9.8309036499332984E-3</v>
      </c>
      <c r="AA25" s="43">
        <f t="shared" si="39"/>
        <v>0</v>
      </c>
      <c r="AB25" s="43">
        <f t="shared" si="10"/>
        <v>818</v>
      </c>
      <c r="AC25" s="43" t="str">
        <f>IF(X25&lt;&gt;"", IF(RANK(AB25, AB$5:AB$62)+COUNTIF(AB$25:AB25, AB25) -1&lt;=(AC$65-AA$63), RANK(AB25, AB$5:AB$62)+COUNTIF(AB$25:AB25, AB25) -1, ""), "")</f>
        <v/>
      </c>
      <c r="AD25" s="138" t="str">
        <f t="shared" si="11"/>
        <v/>
      </c>
      <c r="AE25" s="143">
        <v>964</v>
      </c>
      <c r="AF25" s="134"/>
      <c r="AG25" s="42">
        <f t="shared" si="12"/>
        <v>1.1509623191174363E-2</v>
      </c>
      <c r="AH25" s="43">
        <f t="shared" si="40"/>
        <v>0</v>
      </c>
      <c r="AI25" s="43">
        <f t="shared" si="13"/>
        <v>964</v>
      </c>
      <c r="AJ25" s="43" t="str">
        <f>IF(AE25&lt;&gt;"", IF(RANK(AI25, AI$5:AI$62)+COUNTIF(AI$25:AI25, AI25) -1&lt;=(AJ$65-AH$63), RANK(AI25, AI$5:AI$62)+COUNTIF(AI$25:AI25, AI25) -1, ""), "")</f>
        <v/>
      </c>
      <c r="AK25" s="138" t="str">
        <f t="shared" si="14"/>
        <v/>
      </c>
      <c r="AL25" s="143">
        <v>377</v>
      </c>
      <c r="AM25" s="134"/>
      <c r="AN25" s="42">
        <f t="shared" si="15"/>
        <v>4.5475929120275989E-3</v>
      </c>
      <c r="AO25" s="43">
        <f t="shared" si="41"/>
        <v>0</v>
      </c>
      <c r="AP25" s="43">
        <f t="shared" si="16"/>
        <v>377</v>
      </c>
      <c r="AQ25" s="43" t="str">
        <f>IF(AL25&lt;&gt;"", IF(RANK(AP25, AP$5:AP$62)+COUNTIF(AP$25:AP25, AP25) -1&lt;=(AQ$65-AO$63), RANK(AP25, AP$5:AP$62)+COUNTIF(AP$25:AP25, AP25) -1, ""), "")</f>
        <v/>
      </c>
      <c r="AR25" s="138" t="str">
        <f t="shared" si="17"/>
        <v/>
      </c>
      <c r="AS25" s="143">
        <v>272</v>
      </c>
      <c r="AT25" s="134"/>
      <c r="AU25" s="42">
        <f t="shared" si="18"/>
        <v>3.2208407341622262E-3</v>
      </c>
      <c r="AV25" s="43">
        <f t="shared" si="42"/>
        <v>0</v>
      </c>
      <c r="AW25" s="43">
        <f t="shared" si="19"/>
        <v>272</v>
      </c>
      <c r="AX25" s="43" t="str">
        <f>IF(AS25&lt;&gt;"", IF(RANK(AW25, AW$5:AW$62)+COUNTIF(AW$25:AW25, AW25) -1&lt;=(AX$65-AV$63), RANK(AW25, AW$5:AW$62)+COUNTIF(AW$25:AW25, AW25) -1, ""), "")</f>
        <v/>
      </c>
      <c r="AY25" s="138" t="str">
        <f t="shared" si="20"/>
        <v/>
      </c>
      <c r="AZ25" s="143">
        <v>358</v>
      </c>
      <c r="BA25" s="134"/>
      <c r="BB25" s="42">
        <f t="shared" si="21"/>
        <v>4.5936894511952571E-3</v>
      </c>
      <c r="BC25" s="43">
        <f t="shared" si="43"/>
        <v>0</v>
      </c>
      <c r="BD25" s="43">
        <f t="shared" si="22"/>
        <v>358</v>
      </c>
      <c r="BE25" s="43" t="str">
        <f>IF(AZ25&lt;&gt;"", IF(RANK(BD25, BD$5:BD$62)+COUNTIF(BD$25:BD25, BD25) -1&lt;=(BE$65-BC$63), RANK(BD25, BD$5:BD$62)+COUNTIF(BD$25:BD25, BD25) -1, ""), "")</f>
        <v/>
      </c>
      <c r="BF25" s="138" t="str">
        <f t="shared" si="23"/>
        <v/>
      </c>
      <c r="BG25" s="149" t="str">
        <f t="shared" si="24"/>
        <v/>
      </c>
      <c r="BH25" s="50">
        <f t="shared" si="25"/>
        <v>4527</v>
      </c>
      <c r="BI25" s="51"/>
      <c r="BJ25" s="84" t="str">
        <f t="shared" si="26"/>
        <v/>
      </c>
      <c r="BK25" s="86" t="str">
        <f t="shared" si="27"/>
        <v/>
      </c>
      <c r="BL25" s="86"/>
      <c r="BM25" s="83" t="str">
        <f t="shared" si="28"/>
        <v/>
      </c>
      <c r="BN25" s="86" t="str">
        <f t="shared" si="29"/>
        <v/>
      </c>
      <c r="BO25" s="86" t="str">
        <f t="shared" si="30"/>
        <v/>
      </c>
      <c r="BP25" s="84" t="str">
        <f>IF(BJ25&lt;&gt;"", IF(RANK(BO25, BO$5:BO$62)+COUNTIF(BO$25:BO25, BO25) -1&lt;=(B$68-BK$63-BN$63), RANK(BO25, BO$5:BO$62)+COUNTIF(BO$25:BO25, BO25) -1, ""), "")</f>
        <v/>
      </c>
      <c r="BQ25" s="93" t="str">
        <f t="shared" si="31"/>
        <v/>
      </c>
      <c r="BR25" s="103" t="str">
        <f t="shared" si="32"/>
        <v/>
      </c>
      <c r="BT25" s="144">
        <f>IF(BH25&lt;&gt; "", BH25/BH63, "")</f>
        <v>1.1501591599747661E-3</v>
      </c>
      <c r="BU25" s="62" t="str">
        <f t="shared" si="33"/>
        <v/>
      </c>
      <c r="BV25" s="70">
        <f t="shared" si="34"/>
        <v>-1.15015915997477E-3</v>
      </c>
      <c r="BX25" s="97" t="str">
        <f t="shared" si="35"/>
        <v/>
      </c>
      <c r="BY25" s="62" t="str">
        <f t="shared" si="44"/>
        <v/>
      </c>
      <c r="BZ25" s="62" t="str">
        <f t="shared" si="45"/>
        <v/>
      </c>
      <c r="CA25" s="145" t="str">
        <f t="shared" si="46"/>
        <v/>
      </c>
    </row>
    <row r="26" spans="1:79" ht="15" customHeight="1" x14ac:dyDescent="0.2">
      <c r="A26" s="47" t="s">
        <v>238</v>
      </c>
      <c r="B26" s="48" t="s">
        <v>296</v>
      </c>
      <c r="C26" s="141">
        <v>1346</v>
      </c>
      <c r="D26" s="134"/>
      <c r="E26" s="42">
        <f t="shared" si="0"/>
        <v>1.7340668118163899E-2</v>
      </c>
      <c r="F26" s="43">
        <f t="shared" si="36"/>
        <v>0</v>
      </c>
      <c r="G26" s="43">
        <f t="shared" si="1"/>
        <v>1346</v>
      </c>
      <c r="H26" s="43" t="str">
        <f>IF(C26&lt;&gt;"", IF(RANK(G26, G$5:G$62)+COUNTIF(G$26:G26, G26) -1&lt;=(H$65-F$63), RANK(G26, G$5:G$62)+COUNTIF(G$26:G26, G26) -1, ""), "")</f>
        <v/>
      </c>
      <c r="I26" s="138" t="str">
        <f t="shared" si="2"/>
        <v/>
      </c>
      <c r="J26" s="143">
        <v>451</v>
      </c>
      <c r="K26" s="134"/>
      <c r="L26" s="42">
        <f t="shared" si="3"/>
        <v>5.3106306815505627E-3</v>
      </c>
      <c r="M26" s="43">
        <f t="shared" si="37"/>
        <v>0</v>
      </c>
      <c r="N26" s="43">
        <f t="shared" si="4"/>
        <v>451</v>
      </c>
      <c r="O26" s="43" t="str">
        <f>IF(J26&lt;&gt;"", IF(RANK(N26, N$5:N$62)+COUNTIF(N$26:N26, N26) -1&lt;=(O$65-M$63), RANK(N26, N$5:N$62)+COUNTIF(N$26:N26, N26) -1, ""), "")</f>
        <v/>
      </c>
      <c r="P26" s="138" t="str">
        <f t="shared" si="5"/>
        <v/>
      </c>
      <c r="Q26" s="143">
        <v>472</v>
      </c>
      <c r="R26" s="134"/>
      <c r="S26" s="42">
        <f t="shared" si="6"/>
        <v>5.7498568626734399E-3</v>
      </c>
      <c r="T26" s="43">
        <f t="shared" si="38"/>
        <v>0</v>
      </c>
      <c r="U26" s="43">
        <f t="shared" si="7"/>
        <v>472</v>
      </c>
      <c r="V26" s="43" t="str">
        <f>IF(Q26&lt;&gt;"", IF(RANK(U26, U$5:U$62)+COUNTIF(U$26:U26, U26) -1&lt;=(V$65-T$63), RANK(U26, U$5:U$62)+COUNTIF(U$26:U26, U26) -1, ""), "")</f>
        <v/>
      </c>
      <c r="W26" s="138" t="str">
        <f t="shared" si="8"/>
        <v/>
      </c>
      <c r="X26" s="143">
        <v>587</v>
      </c>
      <c r="Y26" s="134"/>
      <c r="Z26" s="42">
        <f t="shared" si="9"/>
        <v>7.0546949174949223E-3</v>
      </c>
      <c r="AA26" s="43">
        <f t="shared" si="39"/>
        <v>0</v>
      </c>
      <c r="AB26" s="43">
        <f t="shared" si="10"/>
        <v>587</v>
      </c>
      <c r="AC26" s="43" t="str">
        <f>IF(X26&lt;&gt;"", IF(RANK(AB26, AB$5:AB$62)+COUNTIF(AB$26:AB26, AB26) -1&lt;=(AC$65-AA$63), RANK(AB26, AB$5:AB$62)+COUNTIF(AB$26:AB26, AB26) -1, ""), "")</f>
        <v/>
      </c>
      <c r="AD26" s="138" t="str">
        <f t="shared" si="11"/>
        <v/>
      </c>
      <c r="AE26" s="143">
        <v>477</v>
      </c>
      <c r="AF26" s="134"/>
      <c r="AG26" s="42">
        <f t="shared" si="12"/>
        <v>5.6951143798653235E-3</v>
      </c>
      <c r="AH26" s="43">
        <f t="shared" si="40"/>
        <v>0</v>
      </c>
      <c r="AI26" s="43">
        <f t="shared" si="13"/>
        <v>477</v>
      </c>
      <c r="AJ26" s="43" t="str">
        <f>IF(AE26&lt;&gt;"", IF(RANK(AI26, AI$5:AI$62)+COUNTIF(AI$26:AI26, AI26) -1&lt;=(AJ$65-AH$63), RANK(AI26, AI$5:AI$62)+COUNTIF(AI$26:AI26, AI26) -1, ""), "")</f>
        <v/>
      </c>
      <c r="AK26" s="138" t="str">
        <f t="shared" si="14"/>
        <v/>
      </c>
      <c r="AL26" s="143">
        <v>311</v>
      </c>
      <c r="AM26" s="134"/>
      <c r="AN26" s="42">
        <f t="shared" si="15"/>
        <v>3.7514625879060564E-3</v>
      </c>
      <c r="AO26" s="43">
        <f t="shared" si="41"/>
        <v>0</v>
      </c>
      <c r="AP26" s="43">
        <f t="shared" si="16"/>
        <v>311</v>
      </c>
      <c r="AQ26" s="43" t="str">
        <f>IF(AL26&lt;&gt;"", IF(RANK(AP26, AP$5:AP$62)+COUNTIF(AP$26:AP26, AP26) -1&lt;=(AQ$65-AO$63), RANK(AP26, AP$5:AP$62)+COUNTIF(AP$26:AP26, AP26) -1, ""), "")</f>
        <v/>
      </c>
      <c r="AR26" s="138" t="str">
        <f t="shared" si="17"/>
        <v/>
      </c>
      <c r="AS26" s="143">
        <v>417</v>
      </c>
      <c r="AT26" s="134"/>
      <c r="AU26" s="42">
        <f t="shared" si="18"/>
        <v>4.9378330373001777E-3</v>
      </c>
      <c r="AV26" s="43">
        <f t="shared" si="42"/>
        <v>0</v>
      </c>
      <c r="AW26" s="43">
        <f t="shared" si="19"/>
        <v>417</v>
      </c>
      <c r="AX26" s="43" t="str">
        <f>IF(AS26&lt;&gt;"", IF(RANK(AW26, AW$5:AW$62)+COUNTIF(AW$26:AW26, AW26) -1&lt;=(AX$65-AV$63), RANK(AW26, AW$5:AW$62)+COUNTIF(AW$26:AW26, AW26) -1, ""), "")</f>
        <v/>
      </c>
      <c r="AY26" s="138" t="str">
        <f t="shared" si="20"/>
        <v/>
      </c>
      <c r="AZ26" s="143">
        <v>586</v>
      </c>
      <c r="BA26" s="134"/>
      <c r="BB26" s="42">
        <f t="shared" si="21"/>
        <v>7.519279381006762E-3</v>
      </c>
      <c r="BC26" s="43">
        <f t="shared" si="43"/>
        <v>0</v>
      </c>
      <c r="BD26" s="43">
        <f t="shared" si="22"/>
        <v>586</v>
      </c>
      <c r="BE26" s="43" t="str">
        <f>IF(AZ26&lt;&gt;"", IF(RANK(BD26, BD$5:BD$62)+COUNTIF(BD$26:BD26, BD26) -1&lt;=(BE$65-BC$63), RANK(BD26, BD$5:BD$62)+COUNTIF(BD$26:BD26, BD26) -1, ""), "")</f>
        <v/>
      </c>
      <c r="BF26" s="138" t="str">
        <f t="shared" si="23"/>
        <v/>
      </c>
      <c r="BG26" s="149" t="str">
        <f t="shared" si="24"/>
        <v/>
      </c>
      <c r="BH26" s="50">
        <f t="shared" si="25"/>
        <v>4647</v>
      </c>
      <c r="BI26" s="51"/>
      <c r="BJ26" s="84" t="str">
        <f t="shared" si="26"/>
        <v/>
      </c>
      <c r="BK26" s="86" t="str">
        <f t="shared" si="27"/>
        <v/>
      </c>
      <c r="BL26" s="86"/>
      <c r="BM26" s="83" t="str">
        <f t="shared" si="28"/>
        <v/>
      </c>
      <c r="BN26" s="86" t="str">
        <f t="shared" si="29"/>
        <v/>
      </c>
      <c r="BO26" s="86" t="str">
        <f t="shared" si="30"/>
        <v/>
      </c>
      <c r="BP26" s="84" t="str">
        <f>IF(BJ26&lt;&gt;"", IF(RANK(BO26, BO$5:BO$62)+COUNTIF(BO$26:BO26, BO26) -1&lt;=(B$68-BK$63-BN$63), RANK(BO26, BO$5:BO$62)+COUNTIF(BO$26:BO26, BO26) -1, ""), "")</f>
        <v/>
      </c>
      <c r="BQ26" s="93" t="str">
        <f t="shared" si="31"/>
        <v/>
      </c>
      <c r="BR26" s="103" t="str">
        <f t="shared" si="32"/>
        <v/>
      </c>
      <c r="BT26" s="144">
        <f>IF(BH26&lt;&gt; "", BH26/BH63, "")</f>
        <v>1.1806471430092199E-3</v>
      </c>
      <c r="BU26" s="62" t="str">
        <f t="shared" si="33"/>
        <v/>
      </c>
      <c r="BV26" s="70">
        <f t="shared" si="34"/>
        <v>-1.1806471430092201E-3</v>
      </c>
      <c r="BX26" s="97" t="str">
        <f t="shared" si="35"/>
        <v/>
      </c>
      <c r="BY26" s="62" t="str">
        <f t="shared" si="44"/>
        <v/>
      </c>
      <c r="BZ26" s="62" t="str">
        <f t="shared" si="45"/>
        <v/>
      </c>
      <c r="CA26" s="145" t="str">
        <f t="shared" si="46"/>
        <v/>
      </c>
    </row>
    <row r="27" spans="1:79" ht="15" customHeight="1" x14ac:dyDescent="0.2">
      <c r="A27" s="47" t="s">
        <v>239</v>
      </c>
      <c r="B27" s="48" t="s">
        <v>297</v>
      </c>
      <c r="C27" s="141">
        <v>3243</v>
      </c>
      <c r="D27" s="134"/>
      <c r="E27" s="42">
        <f t="shared" si="0"/>
        <v>4.1779930688859976E-2</v>
      </c>
      <c r="F27" s="43">
        <f t="shared" si="36"/>
        <v>0</v>
      </c>
      <c r="G27" s="43">
        <f t="shared" si="1"/>
        <v>3243</v>
      </c>
      <c r="H27" s="43" t="str">
        <f>IF(C27&lt;&gt;"", IF(RANK(G27, G$5:G$62)+COUNTIF(G$27:G27, G27) -1&lt;=(H$65-F$63), RANK(G27, G$5:G$62)+COUNTIF(G$27:G27, G27) -1, ""), "")</f>
        <v/>
      </c>
      <c r="I27" s="138" t="str">
        <f t="shared" si="2"/>
        <v/>
      </c>
      <c r="J27" s="143">
        <v>2721</v>
      </c>
      <c r="K27" s="134"/>
      <c r="L27" s="42">
        <f t="shared" si="3"/>
        <v>3.2040412604210824E-2</v>
      </c>
      <c r="M27" s="43">
        <f t="shared" si="37"/>
        <v>0</v>
      </c>
      <c r="N27" s="43">
        <f t="shared" si="4"/>
        <v>2721</v>
      </c>
      <c r="O27" s="43" t="str">
        <f>IF(J27&lt;&gt;"", IF(RANK(N27, N$5:N$62)+COUNTIF(N$27:N27, N27) -1&lt;=(O$65-M$63), RANK(N27, N$5:N$62)+COUNTIF(N$27:N27, N27) -1, ""), "")</f>
        <v/>
      </c>
      <c r="P27" s="138" t="str">
        <f t="shared" si="5"/>
        <v/>
      </c>
      <c r="Q27" s="143">
        <v>3429</v>
      </c>
      <c r="R27" s="134"/>
      <c r="S27" s="42">
        <f t="shared" si="6"/>
        <v>4.1771735555311919E-2</v>
      </c>
      <c r="T27" s="43">
        <f t="shared" si="38"/>
        <v>0</v>
      </c>
      <c r="U27" s="43">
        <f t="shared" si="7"/>
        <v>3429</v>
      </c>
      <c r="V27" s="43" t="str">
        <f>IF(Q27&lt;&gt;"", IF(RANK(U27, U$5:U$62)+COUNTIF(U$27:U27, U27) -1&lt;=(V$65-T$63), RANK(U27, U$5:U$62)+COUNTIF(U$27:U27, U27) -1, ""), "")</f>
        <v/>
      </c>
      <c r="W27" s="138" t="str">
        <f t="shared" si="8"/>
        <v/>
      </c>
      <c r="X27" s="143">
        <v>4055</v>
      </c>
      <c r="Y27" s="134"/>
      <c r="Z27" s="42">
        <f t="shared" si="9"/>
        <v>4.8733880562933408E-2</v>
      </c>
      <c r="AA27" s="43">
        <f t="shared" si="39"/>
        <v>0</v>
      </c>
      <c r="AB27" s="43">
        <f t="shared" si="10"/>
        <v>4055</v>
      </c>
      <c r="AC27" s="43" t="str">
        <f>IF(X27&lt;&gt;"", IF(RANK(AB27, AB$5:AB$62)+COUNTIF(AB$27:AB27, AB27) -1&lt;=(AC$65-AA$63), RANK(AB27, AB$5:AB$62)+COUNTIF(AB$27:AB27, AB27) -1, ""), "")</f>
        <v/>
      </c>
      <c r="AD27" s="138" t="str">
        <f t="shared" si="11"/>
        <v/>
      </c>
      <c r="AE27" s="143">
        <v>5957</v>
      </c>
      <c r="AF27" s="134"/>
      <c r="AG27" s="42">
        <f t="shared" si="12"/>
        <v>7.1123262811022492E-2</v>
      </c>
      <c r="AH27" s="43">
        <f t="shared" si="40"/>
        <v>0</v>
      </c>
      <c r="AI27" s="43">
        <f t="shared" si="13"/>
        <v>5957</v>
      </c>
      <c r="AJ27" s="43" t="str">
        <f>IF(AE27&lt;&gt;"", IF(RANK(AI27, AI$5:AI$62)+COUNTIF(AI$27:AI27, AI27) -1&lt;=(AJ$65-AH$63), RANK(AI27, AI$5:AI$62)+COUNTIF(AI$27:AI27, AI27) -1, ""), "")</f>
        <v/>
      </c>
      <c r="AK27" s="138" t="str">
        <f t="shared" si="14"/>
        <v/>
      </c>
      <c r="AL27" s="143">
        <v>6847</v>
      </c>
      <c r="AM27" s="134"/>
      <c r="AN27" s="42">
        <f t="shared" si="15"/>
        <v>8.2592489837275782E-2</v>
      </c>
      <c r="AO27" s="43">
        <f t="shared" si="41"/>
        <v>0</v>
      </c>
      <c r="AP27" s="43">
        <f t="shared" si="16"/>
        <v>6847</v>
      </c>
      <c r="AQ27" s="43" t="str">
        <f>IF(AL27&lt;&gt;"", IF(RANK(AP27, AP$5:AP$62)+COUNTIF(AP$27:AP27, AP27) -1&lt;=(AQ$65-AO$63), RANK(AP27, AP$5:AP$62)+COUNTIF(AP$27:AP27, AP27) -1, ""), "")</f>
        <v/>
      </c>
      <c r="AR27" s="138" t="str">
        <f t="shared" si="17"/>
        <v/>
      </c>
      <c r="AS27" s="143">
        <v>4954</v>
      </c>
      <c r="AT27" s="134"/>
      <c r="AU27" s="42">
        <f t="shared" si="18"/>
        <v>5.8661930136175253E-2</v>
      </c>
      <c r="AV27" s="43">
        <f t="shared" si="42"/>
        <v>0</v>
      </c>
      <c r="AW27" s="43">
        <f t="shared" si="19"/>
        <v>4954</v>
      </c>
      <c r="AX27" s="43" t="str">
        <f>IF(AS27&lt;&gt;"", IF(RANK(AW27, AW$5:AW$62)+COUNTIF(AW$27:AW27, AW27) -1&lt;=(AX$65-AV$63), RANK(AW27, AW$5:AW$62)+COUNTIF(AW$27:AW27, AW27) -1, ""), "")</f>
        <v/>
      </c>
      <c r="AY27" s="138" t="str">
        <f t="shared" si="20"/>
        <v/>
      </c>
      <c r="AZ27" s="143">
        <v>3640</v>
      </c>
      <c r="BA27" s="134"/>
      <c r="BB27" s="42">
        <f t="shared" si="21"/>
        <v>4.6706786598745074E-2</v>
      </c>
      <c r="BC27" s="43">
        <f t="shared" si="43"/>
        <v>0</v>
      </c>
      <c r="BD27" s="43">
        <f t="shared" si="22"/>
        <v>3640</v>
      </c>
      <c r="BE27" s="43" t="str">
        <f>IF(AZ27&lt;&gt;"", IF(RANK(BD27, BD$5:BD$62)+COUNTIF(BD$27:BD27, BD27) -1&lt;=(BE$65-BC$63), RANK(BD27, BD$5:BD$62)+COUNTIF(BD$27:BD27, BD27) -1, ""), "")</f>
        <v/>
      </c>
      <c r="BF27" s="138" t="str">
        <f t="shared" si="23"/>
        <v/>
      </c>
      <c r="BG27" s="149" t="str">
        <f t="shared" si="24"/>
        <v/>
      </c>
      <c r="BH27" s="50">
        <f t="shared" si="25"/>
        <v>34846</v>
      </c>
      <c r="BI27" s="51"/>
      <c r="BJ27" s="84" t="str">
        <f t="shared" si="26"/>
        <v/>
      </c>
      <c r="BK27" s="86" t="str">
        <f t="shared" si="27"/>
        <v/>
      </c>
      <c r="BL27" s="86"/>
      <c r="BM27" s="83" t="str">
        <f t="shared" si="28"/>
        <v/>
      </c>
      <c r="BN27" s="86" t="str">
        <f t="shared" si="29"/>
        <v/>
      </c>
      <c r="BO27" s="86" t="str">
        <f t="shared" si="30"/>
        <v/>
      </c>
      <c r="BP27" s="84" t="str">
        <f>IF(BJ27&lt;&gt;"", IF(RANK(BO27, BO$5:BO$62)+COUNTIF(BO$27:BO27, BO27) -1&lt;=(B$68-BK$63-BN$63), RANK(BO27, BO$5:BO$62)+COUNTIF(BO$27:BO27, BO27) -1, ""), "")</f>
        <v/>
      </c>
      <c r="BQ27" s="93" t="str">
        <f t="shared" si="31"/>
        <v/>
      </c>
      <c r="BR27" s="103" t="str">
        <f t="shared" si="32"/>
        <v/>
      </c>
      <c r="BT27" s="144">
        <f>IF(BH27&lt;&gt; "", BH27/BH63, "")</f>
        <v>8.8532021401547829E-3</v>
      </c>
      <c r="BU27" s="62" t="str">
        <f t="shared" si="33"/>
        <v/>
      </c>
      <c r="BV27" s="70">
        <f t="shared" si="34"/>
        <v>-8.8532021401547794E-3</v>
      </c>
      <c r="BX27" s="97" t="str">
        <f t="shared" si="35"/>
        <v/>
      </c>
      <c r="BY27" s="62" t="str">
        <f t="shared" si="44"/>
        <v/>
      </c>
      <c r="BZ27" s="62" t="str">
        <f t="shared" si="45"/>
        <v/>
      </c>
      <c r="CA27" s="145" t="str">
        <f t="shared" si="46"/>
        <v/>
      </c>
    </row>
    <row r="28" spans="1:79" ht="15" customHeight="1" x14ac:dyDescent="0.2">
      <c r="A28" s="47" t="s">
        <v>240</v>
      </c>
      <c r="B28" s="48" t="s">
        <v>298</v>
      </c>
      <c r="C28" s="141">
        <v>112</v>
      </c>
      <c r="D28" s="134"/>
      <c r="E28" s="42">
        <f t="shared" si="0"/>
        <v>1.4429084912588089E-3</v>
      </c>
      <c r="F28" s="43">
        <f t="shared" si="36"/>
        <v>0</v>
      </c>
      <c r="G28" s="43">
        <f t="shared" si="1"/>
        <v>112</v>
      </c>
      <c r="H28" s="43" t="str">
        <f>IF(C28&lt;&gt;"", IF(RANK(G28, G$5:G$62)+COUNTIF(G$28:G28, G28) -1&lt;=(H$65-F$63), RANK(G28, G$5:G$62)+COUNTIF(G$28:G28, G28) -1, ""), "")</f>
        <v/>
      </c>
      <c r="I28" s="138" t="str">
        <f t="shared" si="2"/>
        <v/>
      </c>
      <c r="J28" s="143">
        <v>90</v>
      </c>
      <c r="K28" s="134"/>
      <c r="L28" s="42">
        <f t="shared" si="3"/>
        <v>1.0597710894446799E-3</v>
      </c>
      <c r="M28" s="43">
        <f t="shared" si="37"/>
        <v>0</v>
      </c>
      <c r="N28" s="43">
        <f t="shared" si="4"/>
        <v>90</v>
      </c>
      <c r="O28" s="43" t="str">
        <f>IF(J28&lt;&gt;"", IF(RANK(N28, N$5:N$62)+COUNTIF(N$28:N28, N28) -1&lt;=(O$65-M$63), RANK(N28, N$5:N$62)+COUNTIF(N$28:N28, N28) -1, ""), "")</f>
        <v/>
      </c>
      <c r="P28" s="138" t="str">
        <f t="shared" si="5"/>
        <v/>
      </c>
      <c r="Q28" s="143">
        <v>63</v>
      </c>
      <c r="R28" s="134"/>
      <c r="S28" s="42">
        <f t="shared" si="6"/>
        <v>7.6745970836531081E-4</v>
      </c>
      <c r="T28" s="43">
        <f t="shared" si="38"/>
        <v>0</v>
      </c>
      <c r="U28" s="43">
        <f t="shared" si="7"/>
        <v>63</v>
      </c>
      <c r="V28" s="43" t="str">
        <f>IF(Q28&lt;&gt;"", IF(RANK(U28, U$5:U$62)+COUNTIF(U$28:U28, U28) -1&lt;=(V$65-T$63), RANK(U28, U$5:U$62)+COUNTIF(U$28:U28, U28) -1, ""), "")</f>
        <v/>
      </c>
      <c r="W28" s="138" t="str">
        <f t="shared" si="8"/>
        <v/>
      </c>
      <c r="X28" s="143">
        <v>145</v>
      </c>
      <c r="Y28" s="134"/>
      <c r="Z28" s="42">
        <f t="shared" si="9"/>
        <v>1.7426418450370762E-3</v>
      </c>
      <c r="AA28" s="43">
        <f t="shared" si="39"/>
        <v>0</v>
      </c>
      <c r="AB28" s="43">
        <f t="shared" si="10"/>
        <v>145</v>
      </c>
      <c r="AC28" s="43" t="str">
        <f>IF(X28&lt;&gt;"", IF(RANK(AB28, AB$5:AB$62)+COUNTIF(AB$28:AB28, AB28) -1&lt;=(AC$65-AA$63), RANK(AB28, AB$5:AB$62)+COUNTIF(AB$28:AB28, AB28) -1, ""), "")</f>
        <v/>
      </c>
      <c r="AD28" s="138" t="str">
        <f t="shared" si="11"/>
        <v/>
      </c>
      <c r="AE28" s="143">
        <v>97</v>
      </c>
      <c r="AF28" s="134"/>
      <c r="AG28" s="42">
        <f t="shared" si="12"/>
        <v>1.1581259850040593E-3</v>
      </c>
      <c r="AH28" s="43">
        <f t="shared" si="40"/>
        <v>0</v>
      </c>
      <c r="AI28" s="43">
        <f t="shared" si="13"/>
        <v>97</v>
      </c>
      <c r="AJ28" s="43" t="str">
        <f>IF(AE28&lt;&gt;"", IF(RANK(AI28, AI$5:AI$62)+COUNTIF(AI$28:AI28, AI28) -1&lt;=(AJ$65-AH$63), RANK(AI28, AI$5:AI$62)+COUNTIF(AI$28:AI28, AI28) -1, ""), "")</f>
        <v/>
      </c>
      <c r="AK28" s="138" t="str">
        <f t="shared" si="14"/>
        <v/>
      </c>
      <c r="AL28" s="143">
        <v>102</v>
      </c>
      <c r="AM28" s="134"/>
      <c r="AN28" s="42">
        <f t="shared" si="15"/>
        <v>1.2303832281878385E-3</v>
      </c>
      <c r="AO28" s="43">
        <f t="shared" si="41"/>
        <v>0</v>
      </c>
      <c r="AP28" s="43">
        <f t="shared" si="16"/>
        <v>102</v>
      </c>
      <c r="AQ28" s="43" t="str">
        <f>IF(AL28&lt;&gt;"", IF(RANK(AP28, AP$5:AP$62)+COUNTIF(AP$28:AP28, AP28) -1&lt;=(AQ$65-AO$63), RANK(AP28, AP$5:AP$62)+COUNTIF(AP$28:AP28, AP28) -1, ""), "")</f>
        <v/>
      </c>
      <c r="AR28" s="138" t="str">
        <f t="shared" si="17"/>
        <v/>
      </c>
      <c r="AS28" s="143">
        <v>59</v>
      </c>
      <c r="AT28" s="134"/>
      <c r="AU28" s="42">
        <f t="shared" si="18"/>
        <v>6.9863824748371821E-4</v>
      </c>
      <c r="AV28" s="43">
        <f t="shared" si="42"/>
        <v>0</v>
      </c>
      <c r="AW28" s="43">
        <f t="shared" si="19"/>
        <v>59</v>
      </c>
      <c r="AX28" s="43" t="str">
        <f>IF(AS28&lt;&gt;"", IF(RANK(AW28, AW$5:AW$62)+COUNTIF(AW$28:AW28, AW28) -1&lt;=(AX$65-AV$63), RANK(AW28, AW$5:AW$62)+COUNTIF(AW$28:AW28, AW28) -1, ""), "")</f>
        <v/>
      </c>
      <c r="AY28" s="138" t="str">
        <f t="shared" si="20"/>
        <v/>
      </c>
      <c r="AZ28" s="143">
        <v>140</v>
      </c>
      <c r="BA28" s="134"/>
      <c r="BB28" s="42">
        <f t="shared" si="21"/>
        <v>1.796414869182503E-3</v>
      </c>
      <c r="BC28" s="43">
        <f t="shared" si="43"/>
        <v>0</v>
      </c>
      <c r="BD28" s="43">
        <f t="shared" si="22"/>
        <v>140</v>
      </c>
      <c r="BE28" s="43" t="str">
        <f>IF(AZ28&lt;&gt;"", IF(RANK(BD28, BD$5:BD$62)+COUNTIF(BD$28:BD28, BD28) -1&lt;=(BE$65-BC$63), RANK(BD28, BD$5:BD$62)+COUNTIF(BD$28:BD28, BD28) -1, ""), "")</f>
        <v/>
      </c>
      <c r="BF28" s="138" t="str">
        <f t="shared" si="23"/>
        <v/>
      </c>
      <c r="BG28" s="149" t="str">
        <f t="shared" si="24"/>
        <v/>
      </c>
      <c r="BH28" s="50">
        <f t="shared" si="25"/>
        <v>808</v>
      </c>
      <c r="BI28" s="51"/>
      <c r="BJ28" s="84" t="str">
        <f t="shared" si="26"/>
        <v/>
      </c>
      <c r="BK28" s="86" t="str">
        <f t="shared" si="27"/>
        <v/>
      </c>
      <c r="BL28" s="86"/>
      <c r="BM28" s="83" t="str">
        <f t="shared" si="28"/>
        <v/>
      </c>
      <c r="BN28" s="86" t="str">
        <f t="shared" si="29"/>
        <v/>
      </c>
      <c r="BO28" s="86" t="str">
        <f t="shared" si="30"/>
        <v/>
      </c>
      <c r="BP28" s="84" t="str">
        <f>IF(BJ28&lt;&gt;"", IF(RANK(BO28, BO$5:BO$62)+COUNTIF(BO$28:BO28, BO28) -1&lt;=(B$68-BK$63-BN$63), RANK(BO28, BO$5:BO$62)+COUNTIF(BO$28:BO28, BO28) -1, ""), "")</f>
        <v/>
      </c>
      <c r="BQ28" s="93" t="str">
        <f t="shared" si="31"/>
        <v/>
      </c>
      <c r="BR28" s="103" t="str">
        <f t="shared" si="32"/>
        <v/>
      </c>
      <c r="BT28" s="144">
        <f>IF(BH28&lt;&gt; "", BH28/BH63, "")</f>
        <v>2.0528575243198831E-4</v>
      </c>
      <c r="BU28" s="62" t="str">
        <f t="shared" si="33"/>
        <v/>
      </c>
      <c r="BV28" s="70">
        <f t="shared" si="34"/>
        <v>-2.0528575243198801E-4</v>
      </c>
      <c r="BX28" s="97" t="str">
        <f t="shared" si="35"/>
        <v/>
      </c>
      <c r="BY28" s="62" t="str">
        <f t="shared" si="44"/>
        <v/>
      </c>
      <c r="BZ28" s="62" t="str">
        <f t="shared" si="45"/>
        <v/>
      </c>
      <c r="CA28" s="145" t="str">
        <f t="shared" si="46"/>
        <v/>
      </c>
    </row>
    <row r="29" spans="1:79" ht="15" customHeight="1" x14ac:dyDescent="0.2">
      <c r="A29" s="47" t="s">
        <v>241</v>
      </c>
      <c r="B29" s="48" t="s">
        <v>299</v>
      </c>
      <c r="C29" s="141">
        <v>529</v>
      </c>
      <c r="D29" s="134"/>
      <c r="E29" s="42">
        <f t="shared" si="0"/>
        <v>6.8151659988920522E-3</v>
      </c>
      <c r="F29" s="43">
        <f t="shared" si="36"/>
        <v>0</v>
      </c>
      <c r="G29" s="43">
        <f t="shared" si="1"/>
        <v>529</v>
      </c>
      <c r="H29" s="43" t="str">
        <f>IF(C29&lt;&gt;"", IF(RANK(G29, G$5:G$62)+COUNTIF(G$29:G29, G29) -1&lt;=(H$65-F$63), RANK(G29, G$5:G$62)+COUNTIF(G$29:G29, G29) -1, ""), "")</f>
        <v/>
      </c>
      <c r="I29" s="138" t="str">
        <f t="shared" si="2"/>
        <v/>
      </c>
      <c r="J29" s="143">
        <v>433</v>
      </c>
      <c r="K29" s="134"/>
      <c r="L29" s="42">
        <f t="shared" si="3"/>
        <v>5.0986764636616272E-3</v>
      </c>
      <c r="M29" s="43">
        <f t="shared" si="37"/>
        <v>0</v>
      </c>
      <c r="N29" s="43">
        <f t="shared" si="4"/>
        <v>433</v>
      </c>
      <c r="O29" s="43" t="str">
        <f>IF(J29&lt;&gt;"", IF(RANK(N29, N$5:N$62)+COUNTIF(N$29:N29, N29) -1&lt;=(O$65-M$63), RANK(N29, N$5:N$62)+COUNTIF(N$29:N29, N29) -1, ""), "")</f>
        <v/>
      </c>
      <c r="P29" s="138" t="str">
        <f t="shared" si="5"/>
        <v/>
      </c>
      <c r="Q29" s="143">
        <v>322</v>
      </c>
      <c r="R29" s="134"/>
      <c r="S29" s="42">
        <f t="shared" si="6"/>
        <v>3.9225718427560331E-3</v>
      </c>
      <c r="T29" s="43">
        <f t="shared" si="38"/>
        <v>0</v>
      </c>
      <c r="U29" s="43">
        <f t="shared" si="7"/>
        <v>322</v>
      </c>
      <c r="V29" s="43" t="str">
        <f>IF(Q29&lt;&gt;"", IF(RANK(U29, U$5:U$62)+COUNTIF(U$29:U29, U29) -1&lt;=(V$65-T$63), RANK(U29, U$5:U$62)+COUNTIF(U$29:U29, U29) -1, ""), "")</f>
        <v/>
      </c>
      <c r="W29" s="138" t="str">
        <f t="shared" si="8"/>
        <v/>
      </c>
      <c r="X29" s="143">
        <v>467</v>
      </c>
      <c r="Y29" s="134"/>
      <c r="Z29" s="42">
        <f t="shared" si="9"/>
        <v>5.6125085629814796E-3</v>
      </c>
      <c r="AA29" s="43">
        <f t="shared" si="39"/>
        <v>0</v>
      </c>
      <c r="AB29" s="43">
        <f t="shared" si="10"/>
        <v>467</v>
      </c>
      <c r="AC29" s="43" t="str">
        <f>IF(X29&lt;&gt;"", IF(RANK(AB29, AB$5:AB$62)+COUNTIF(AB$29:AB29, AB29) -1&lt;=(AC$65-AA$63), RANK(AB29, AB$5:AB$62)+COUNTIF(AB$29:AB29, AB29) -1, ""), "")</f>
        <v/>
      </c>
      <c r="AD29" s="138" t="str">
        <f t="shared" si="11"/>
        <v/>
      </c>
      <c r="AE29" s="143">
        <v>421</v>
      </c>
      <c r="AF29" s="134"/>
      <c r="AG29" s="42">
        <f t="shared" si="12"/>
        <v>5.0265055637805055E-3</v>
      </c>
      <c r="AH29" s="43">
        <f t="shared" si="40"/>
        <v>0</v>
      </c>
      <c r="AI29" s="43">
        <f t="shared" si="13"/>
        <v>421</v>
      </c>
      <c r="AJ29" s="43" t="str">
        <f>IF(AE29&lt;&gt;"", IF(RANK(AI29, AI$5:AI$62)+COUNTIF(AI$29:AI29, AI29) -1&lt;=(AJ$65-AH$63), RANK(AI29, AI$5:AI$62)+COUNTIF(AI$29:AI29, AI29) -1, ""), "")</f>
        <v/>
      </c>
      <c r="AK29" s="138" t="str">
        <f t="shared" si="14"/>
        <v/>
      </c>
      <c r="AL29" s="143">
        <v>339</v>
      </c>
      <c r="AM29" s="134"/>
      <c r="AN29" s="42">
        <f t="shared" si="15"/>
        <v>4.089214846624287E-3</v>
      </c>
      <c r="AO29" s="43">
        <f t="shared" si="41"/>
        <v>0</v>
      </c>
      <c r="AP29" s="43">
        <f t="shared" si="16"/>
        <v>339</v>
      </c>
      <c r="AQ29" s="43" t="str">
        <f>IF(AL29&lt;&gt;"", IF(RANK(AP29, AP$5:AP$62)+COUNTIF(AP$29:AP29, AP29) -1&lt;=(AQ$65-AO$63), RANK(AP29, AP$5:AP$62)+COUNTIF(AP$29:AP29, AP29) -1, ""), "")</f>
        <v/>
      </c>
      <c r="AR29" s="138" t="str">
        <f t="shared" si="17"/>
        <v/>
      </c>
      <c r="AS29" s="143">
        <v>328</v>
      </c>
      <c r="AT29" s="134"/>
      <c r="AU29" s="42">
        <f t="shared" si="18"/>
        <v>3.8839550029603318E-3</v>
      </c>
      <c r="AV29" s="43">
        <f t="shared" si="42"/>
        <v>0</v>
      </c>
      <c r="AW29" s="43">
        <f t="shared" si="19"/>
        <v>328</v>
      </c>
      <c r="AX29" s="43" t="str">
        <f>IF(AS29&lt;&gt;"", IF(RANK(AW29, AW$5:AW$62)+COUNTIF(AW$29:AW29, AW29) -1&lt;=(AX$65-AV$63), RANK(AW29, AW$5:AW$62)+COUNTIF(AW$29:AW29, AW29) -1, ""), "")</f>
        <v/>
      </c>
      <c r="AY29" s="138" t="str">
        <f t="shared" si="20"/>
        <v/>
      </c>
      <c r="AZ29" s="143">
        <v>765</v>
      </c>
      <c r="BA29" s="134"/>
      <c r="BB29" s="42">
        <f t="shared" si="21"/>
        <v>9.816124106604391E-3</v>
      </c>
      <c r="BC29" s="43">
        <f t="shared" si="43"/>
        <v>0</v>
      </c>
      <c r="BD29" s="43">
        <f t="shared" si="22"/>
        <v>765</v>
      </c>
      <c r="BE29" s="43" t="str">
        <f>IF(AZ29&lt;&gt;"", IF(RANK(BD29, BD$5:BD$62)+COUNTIF(BD$29:BD29, BD29) -1&lt;=(BE$65-BC$63), RANK(BD29, BD$5:BD$62)+COUNTIF(BD$29:BD29, BD29) -1, ""), "")</f>
        <v/>
      </c>
      <c r="BF29" s="138" t="str">
        <f t="shared" si="23"/>
        <v/>
      </c>
      <c r="BG29" s="149" t="str">
        <f t="shared" si="24"/>
        <v/>
      </c>
      <c r="BH29" s="50">
        <f t="shared" si="25"/>
        <v>3604</v>
      </c>
      <c r="BI29" s="51"/>
      <c r="BJ29" s="84" t="str">
        <f t="shared" si="26"/>
        <v/>
      </c>
      <c r="BK29" s="86" t="str">
        <f t="shared" si="27"/>
        <v/>
      </c>
      <c r="BL29" s="86"/>
      <c r="BM29" s="83" t="str">
        <f t="shared" si="28"/>
        <v/>
      </c>
      <c r="BN29" s="86" t="str">
        <f t="shared" si="29"/>
        <v/>
      </c>
      <c r="BO29" s="86" t="str">
        <f t="shared" si="30"/>
        <v/>
      </c>
      <c r="BP29" s="84" t="str">
        <f>IF(BJ29&lt;&gt;"", IF(RANK(BO29, BO$5:BO$62)+COUNTIF(BO$29:BO29, BO29) -1&lt;=(B$68-BK$63-BN$63), RANK(BO29, BO$5:BO$62)+COUNTIF(BO$29:BO29, BO29) -1, ""), "")</f>
        <v/>
      </c>
      <c r="BQ29" s="93" t="str">
        <f t="shared" si="31"/>
        <v/>
      </c>
      <c r="BR29" s="103" t="str">
        <f t="shared" si="32"/>
        <v/>
      </c>
      <c r="BT29" s="144">
        <f>IF(BH29&lt;&gt; "", BH29/BH63, "")</f>
        <v>9.1565575713475965E-4</v>
      </c>
      <c r="BU29" s="62" t="str">
        <f t="shared" si="33"/>
        <v/>
      </c>
      <c r="BV29" s="70">
        <f t="shared" si="34"/>
        <v>-9.1565575713475997E-4</v>
      </c>
      <c r="BX29" s="97" t="str">
        <f t="shared" si="35"/>
        <v/>
      </c>
      <c r="BY29" s="62" t="str">
        <f t="shared" si="44"/>
        <v/>
      </c>
      <c r="BZ29" s="62" t="str">
        <f t="shared" si="45"/>
        <v/>
      </c>
      <c r="CA29" s="145" t="str">
        <f t="shared" si="46"/>
        <v/>
      </c>
    </row>
    <row r="30" spans="1:79" ht="15" customHeight="1" x14ac:dyDescent="0.2">
      <c r="A30" s="47" t="s">
        <v>242</v>
      </c>
      <c r="B30" s="48" t="s">
        <v>300</v>
      </c>
      <c r="C30" s="141">
        <v>183</v>
      </c>
      <c r="D30" s="134"/>
      <c r="E30" s="42">
        <f t="shared" si="0"/>
        <v>2.3576094098246608E-3</v>
      </c>
      <c r="F30" s="43">
        <f t="shared" si="36"/>
        <v>0</v>
      </c>
      <c r="G30" s="43">
        <f t="shared" si="1"/>
        <v>183</v>
      </c>
      <c r="H30" s="43" t="str">
        <f>IF(C30&lt;&gt;"", IF(RANK(G30, G$5:G$62)+COUNTIF(G$30:G30, G30) -1&lt;=(H$65-F$63), RANK(G30, G$5:G$62)+COUNTIF(G$30:G30, G30) -1, ""), "")</f>
        <v/>
      </c>
      <c r="I30" s="138" t="str">
        <f t="shared" si="2"/>
        <v/>
      </c>
      <c r="J30" s="143">
        <v>168</v>
      </c>
      <c r="K30" s="134"/>
      <c r="L30" s="42">
        <f t="shared" si="3"/>
        <v>1.9782393669634025E-3</v>
      </c>
      <c r="M30" s="43">
        <f t="shared" si="37"/>
        <v>0</v>
      </c>
      <c r="N30" s="43">
        <f t="shared" si="4"/>
        <v>168</v>
      </c>
      <c r="O30" s="43" t="str">
        <f>IF(J30&lt;&gt;"", IF(RANK(N30, N$5:N$62)+COUNTIF(N$30:N30, N30) -1&lt;=(O$65-M$63), RANK(N30, N$5:N$62)+COUNTIF(N$30:N30, N30) -1, ""), "")</f>
        <v/>
      </c>
      <c r="P30" s="138" t="str">
        <f t="shared" si="5"/>
        <v/>
      </c>
      <c r="Q30" s="143">
        <v>108</v>
      </c>
      <c r="R30" s="134"/>
      <c r="S30" s="42">
        <f t="shared" si="6"/>
        <v>1.3156452143405328E-3</v>
      </c>
      <c r="T30" s="43">
        <f t="shared" si="38"/>
        <v>0</v>
      </c>
      <c r="U30" s="43">
        <f t="shared" si="7"/>
        <v>108</v>
      </c>
      <c r="V30" s="43" t="str">
        <f>IF(Q30&lt;&gt;"", IF(RANK(U30, U$5:U$62)+COUNTIF(U$30:U30, U30) -1&lt;=(V$65-T$63), RANK(U30, U$5:U$62)+COUNTIF(U$30:U30, U30) -1, ""), "")</f>
        <v/>
      </c>
      <c r="W30" s="138" t="str">
        <f t="shared" si="8"/>
        <v/>
      </c>
      <c r="X30" s="143">
        <v>198</v>
      </c>
      <c r="Y30" s="134"/>
      <c r="Z30" s="42">
        <f t="shared" si="9"/>
        <v>2.3796074849471798E-3</v>
      </c>
      <c r="AA30" s="43">
        <f t="shared" si="39"/>
        <v>0</v>
      </c>
      <c r="AB30" s="43">
        <f t="shared" si="10"/>
        <v>198</v>
      </c>
      <c r="AC30" s="43" t="str">
        <f>IF(X30&lt;&gt;"", IF(RANK(AB30, AB$5:AB$62)+COUNTIF(AB$30:AB30, AB30) -1&lt;=(AC$65-AA$63), RANK(AB30, AB$5:AB$62)+COUNTIF(AB$30:AB30, AB30) -1, ""), "")</f>
        <v/>
      </c>
      <c r="AD30" s="138" t="str">
        <f t="shared" si="11"/>
        <v/>
      </c>
      <c r="AE30" s="143">
        <v>111</v>
      </c>
      <c r="AF30" s="134"/>
      <c r="AG30" s="42">
        <f t="shared" si="12"/>
        <v>1.3252781890252638E-3</v>
      </c>
      <c r="AH30" s="43">
        <f t="shared" si="40"/>
        <v>0</v>
      </c>
      <c r="AI30" s="43">
        <f t="shared" si="13"/>
        <v>111</v>
      </c>
      <c r="AJ30" s="43" t="str">
        <f>IF(AE30&lt;&gt;"", IF(RANK(AI30, AI$5:AI$62)+COUNTIF(AI$30:AI30, AI30) -1&lt;=(AJ$65-AH$63), RANK(AI30, AI$5:AI$62)+COUNTIF(AI$30:AI30, AI30) -1, ""), "")</f>
        <v/>
      </c>
      <c r="AK30" s="138" t="str">
        <f t="shared" si="14"/>
        <v/>
      </c>
      <c r="AL30" s="143">
        <v>84</v>
      </c>
      <c r="AM30" s="134"/>
      <c r="AN30" s="42">
        <f t="shared" si="15"/>
        <v>1.0132567761546906E-3</v>
      </c>
      <c r="AO30" s="43">
        <f t="shared" si="41"/>
        <v>0</v>
      </c>
      <c r="AP30" s="43">
        <f t="shared" si="16"/>
        <v>84</v>
      </c>
      <c r="AQ30" s="43" t="str">
        <f>IF(AL30&lt;&gt;"", IF(RANK(AP30, AP$5:AP$62)+COUNTIF(AP$30:AP30, AP30) -1&lt;=(AQ$65-AO$63), RANK(AP30, AP$5:AP$62)+COUNTIF(AP$30:AP30, AP30) -1, ""), "")</f>
        <v/>
      </c>
      <c r="AR30" s="138" t="str">
        <f t="shared" si="17"/>
        <v/>
      </c>
      <c r="AS30" s="143">
        <v>104</v>
      </c>
      <c r="AT30" s="134"/>
      <c r="AU30" s="42">
        <f t="shared" si="18"/>
        <v>1.23149792776791E-3</v>
      </c>
      <c r="AV30" s="43">
        <f t="shared" si="42"/>
        <v>0</v>
      </c>
      <c r="AW30" s="43">
        <f t="shared" si="19"/>
        <v>104</v>
      </c>
      <c r="AX30" s="43" t="str">
        <f>IF(AS30&lt;&gt;"", IF(RANK(AW30, AW$5:AW$62)+COUNTIF(AW$30:AW30, AW30) -1&lt;=(AX$65-AV$63), RANK(AW30, AW$5:AW$62)+COUNTIF(AW$30:AW30, AW30) -1, ""), "")</f>
        <v/>
      </c>
      <c r="AY30" s="138" t="str">
        <f t="shared" si="20"/>
        <v/>
      </c>
      <c r="AZ30" s="143">
        <v>169</v>
      </c>
      <c r="BA30" s="134"/>
      <c r="BB30" s="42">
        <f t="shared" si="21"/>
        <v>2.1685293777988783E-3</v>
      </c>
      <c r="BC30" s="43">
        <f t="shared" si="43"/>
        <v>0</v>
      </c>
      <c r="BD30" s="43">
        <f t="shared" si="22"/>
        <v>169</v>
      </c>
      <c r="BE30" s="43" t="str">
        <f>IF(AZ30&lt;&gt;"", IF(RANK(BD30, BD$5:BD$62)+COUNTIF(BD$30:BD30, BD30) -1&lt;=(BE$65-BC$63), RANK(BD30, BD$5:BD$62)+COUNTIF(BD$30:BD30, BD30) -1, ""), "")</f>
        <v/>
      </c>
      <c r="BF30" s="138" t="str">
        <f t="shared" si="23"/>
        <v/>
      </c>
      <c r="BG30" s="149" t="str">
        <f t="shared" si="24"/>
        <v/>
      </c>
      <c r="BH30" s="50">
        <f t="shared" si="25"/>
        <v>1125</v>
      </c>
      <c r="BI30" s="51"/>
      <c r="BJ30" s="84" t="str">
        <f t="shared" si="26"/>
        <v/>
      </c>
      <c r="BK30" s="86" t="str">
        <f t="shared" si="27"/>
        <v/>
      </c>
      <c r="BL30" s="86"/>
      <c r="BM30" s="83" t="str">
        <f t="shared" si="28"/>
        <v/>
      </c>
      <c r="BN30" s="86" t="str">
        <f t="shared" si="29"/>
        <v/>
      </c>
      <c r="BO30" s="86" t="str">
        <f t="shared" si="30"/>
        <v/>
      </c>
      <c r="BP30" s="84" t="str">
        <f>IF(BJ30&lt;&gt;"", IF(RANK(BO30, BO$5:BO$62)+COUNTIF(BO$30:BO30, BO30) -1&lt;=(B$68-BK$63-BN$63), RANK(BO30, BO$5:BO$62)+COUNTIF(BO$30:BO30, BO30) -1, ""), "")</f>
        <v/>
      </c>
      <c r="BQ30" s="93" t="str">
        <f t="shared" si="31"/>
        <v/>
      </c>
      <c r="BR30" s="103" t="str">
        <f t="shared" si="32"/>
        <v/>
      </c>
      <c r="BT30" s="144">
        <f>IF(BH30&lt;&gt; "", BH30/BH63, "")</f>
        <v>2.8582484094800351E-4</v>
      </c>
      <c r="BU30" s="62" t="str">
        <f t="shared" si="33"/>
        <v/>
      </c>
      <c r="BV30" s="70">
        <f t="shared" si="34"/>
        <v>-2.85824840948004E-4</v>
      </c>
      <c r="BX30" s="97" t="str">
        <f t="shared" si="35"/>
        <v/>
      </c>
      <c r="BY30" s="62" t="str">
        <f t="shared" si="44"/>
        <v/>
      </c>
      <c r="BZ30" s="62" t="str">
        <f t="shared" si="45"/>
        <v/>
      </c>
      <c r="CA30" s="145" t="str">
        <f t="shared" si="46"/>
        <v/>
      </c>
    </row>
    <row r="31" spans="1:79" ht="15" customHeight="1" x14ac:dyDescent="0.2">
      <c r="A31" s="160" t="s">
        <v>243</v>
      </c>
      <c r="B31" s="161" t="s">
        <v>301</v>
      </c>
      <c r="C31" s="162">
        <v>155790</v>
      </c>
      <c r="D31" s="163"/>
      <c r="E31" s="164">
        <f t="shared" si="0"/>
        <v>2.0070599451179447</v>
      </c>
      <c r="F31" s="165">
        <f t="shared" si="36"/>
        <v>2</v>
      </c>
      <c r="G31" s="165">
        <f t="shared" si="1"/>
        <v>548</v>
      </c>
      <c r="H31" s="165" t="str">
        <f>IF(C31&lt;&gt;"", IF(RANK(G31, G$5:G$62)+COUNTIF(G$31:G31, G31) -1&lt;=(H$65-F$63), RANK(G31, G$5:G$62)+COUNTIF(G$31:G31, G31) -1, ""), "")</f>
        <v/>
      </c>
      <c r="I31" s="166">
        <f t="shared" si="2"/>
        <v>2</v>
      </c>
      <c r="J31" s="167">
        <v>101916</v>
      </c>
      <c r="K31" s="163"/>
      <c r="L31" s="164">
        <f t="shared" si="3"/>
        <v>1.2000847816871556</v>
      </c>
      <c r="M31" s="165">
        <f t="shared" si="37"/>
        <v>1</v>
      </c>
      <c r="N31" s="165">
        <f t="shared" si="4"/>
        <v>16992</v>
      </c>
      <c r="O31" s="165" t="str">
        <f>IF(J31&lt;&gt;"", IF(RANK(N31, N$5:N$62)+COUNTIF(N$31:N31, N31) -1&lt;=(O$65-M$63), RANK(N31, N$5:N$62)+COUNTIF(N$31:N31, N31) -1, ""), "")</f>
        <v/>
      </c>
      <c r="P31" s="166">
        <f t="shared" si="5"/>
        <v>1</v>
      </c>
      <c r="Q31" s="167">
        <v>165854</v>
      </c>
      <c r="R31" s="163"/>
      <c r="S31" s="164">
        <f t="shared" si="6"/>
        <v>2.0204168646225438</v>
      </c>
      <c r="T31" s="165">
        <f t="shared" si="38"/>
        <v>2</v>
      </c>
      <c r="U31" s="165">
        <f t="shared" si="7"/>
        <v>1676</v>
      </c>
      <c r="V31" s="165" t="str">
        <f>IF(Q31&lt;&gt;"", IF(RANK(U31, U$5:U$62)+COUNTIF(U$31:U31, U31) -1&lt;=(V$65-T$63), RANK(U31, U$5:U$62)+COUNTIF(U$31:U31, U31) -1, ""), "")</f>
        <v/>
      </c>
      <c r="W31" s="166">
        <f t="shared" si="8"/>
        <v>2</v>
      </c>
      <c r="X31" s="167">
        <v>62159</v>
      </c>
      <c r="Y31" s="163"/>
      <c r="Z31" s="164">
        <f t="shared" si="9"/>
        <v>0.74704051341834221</v>
      </c>
      <c r="AA31" s="165">
        <f t="shared" si="39"/>
        <v>0</v>
      </c>
      <c r="AB31" s="165">
        <f t="shared" si="10"/>
        <v>62159</v>
      </c>
      <c r="AC31" s="165">
        <f>IF(X31&lt;&gt;"", IF(RANK(AB31, AB$5:AB$62)+COUNTIF(AB$31:AB31, AB31) -1&lt;=(AC$65-AA$63), RANK(AB31, AB$5:AB$62)+COUNTIF(AB$31:AB31, AB31) -1, ""), "")</f>
        <v>1</v>
      </c>
      <c r="AD31" s="166">
        <f t="shared" si="11"/>
        <v>1</v>
      </c>
      <c r="AE31" s="167">
        <v>142521</v>
      </c>
      <c r="AF31" s="163"/>
      <c r="AG31" s="164">
        <f t="shared" si="12"/>
        <v>1.7016213763790058</v>
      </c>
      <c r="AH31" s="165">
        <f t="shared" si="40"/>
        <v>1</v>
      </c>
      <c r="AI31" s="165">
        <f t="shared" si="13"/>
        <v>58765</v>
      </c>
      <c r="AJ31" s="165">
        <f>IF(AE31&lt;&gt;"", IF(RANK(AI31, AI$5:AI$62)+COUNTIF(AI$31:AI31, AI31) -1&lt;=(AJ$65-AH$63), RANK(AI31, AI$5:AI$62)+COUNTIF(AI$31:AI31, AI31) -1, ""), "")</f>
        <v>2</v>
      </c>
      <c r="AK31" s="166">
        <f t="shared" si="14"/>
        <v>2</v>
      </c>
      <c r="AL31" s="167">
        <v>146331</v>
      </c>
      <c r="AM31" s="163"/>
      <c r="AN31" s="164">
        <f t="shared" si="15"/>
        <v>1.7651294918034763</v>
      </c>
      <c r="AO31" s="165">
        <f t="shared" si="41"/>
        <v>1</v>
      </c>
      <c r="AP31" s="165">
        <f t="shared" si="16"/>
        <v>63430</v>
      </c>
      <c r="AQ31" s="165">
        <f>IF(AL31&lt;&gt;"", IF(RANK(AP31, AP$5:AP$62)+COUNTIF(AP$31:AP31, AP31) -1&lt;=(AQ$65-AO$63), RANK(AP31, AP$5:AP$62)+COUNTIF(AP$31:AP31, AP31) -1, ""), "")</f>
        <v>1</v>
      </c>
      <c r="AR31" s="166">
        <f t="shared" si="17"/>
        <v>2</v>
      </c>
      <c r="AS31" s="167">
        <v>210054</v>
      </c>
      <c r="AT31" s="163"/>
      <c r="AU31" s="164">
        <f t="shared" si="18"/>
        <v>2.4873179396092362</v>
      </c>
      <c r="AV31" s="165">
        <f t="shared" si="42"/>
        <v>2</v>
      </c>
      <c r="AW31" s="165">
        <f t="shared" si="19"/>
        <v>41154</v>
      </c>
      <c r="AX31" s="165" t="str">
        <f>IF(AS31&lt;&gt;"", IF(RANK(AW31, AW$5:AW$62)+COUNTIF(AW$31:AW31, AW31) -1&lt;=(AX$65-AV$63), RANK(AW31, AW$5:AW$62)+COUNTIF(AW$31:AW31, AW31) -1, ""), "")</f>
        <v/>
      </c>
      <c r="AY31" s="166">
        <f t="shared" si="20"/>
        <v>2</v>
      </c>
      <c r="AZ31" s="167">
        <v>87471</v>
      </c>
      <c r="BA31" s="163"/>
      <c r="BB31" s="164">
        <f t="shared" si="21"/>
        <v>1.122387178730448</v>
      </c>
      <c r="BC31" s="165">
        <f t="shared" si="43"/>
        <v>1</v>
      </c>
      <c r="BD31" s="165">
        <f t="shared" si="22"/>
        <v>9538</v>
      </c>
      <c r="BE31" s="165" t="str">
        <f>IF(AZ31&lt;&gt;"", IF(RANK(BD31, BD$5:BD$62)+COUNTIF(BD$31:BD31, BD31) -1&lt;=(BE$65-BC$63), RANK(BD31, BD$5:BD$62)+COUNTIF(BD$31:BD31, BD31) -1, ""), "")</f>
        <v/>
      </c>
      <c r="BF31" s="166">
        <f t="shared" si="23"/>
        <v>1</v>
      </c>
      <c r="BG31" s="168">
        <f t="shared" si="24"/>
        <v>13</v>
      </c>
      <c r="BH31" s="169">
        <f t="shared" si="25"/>
        <v>1072096</v>
      </c>
      <c r="BI31" s="170"/>
      <c r="BJ31" s="171">
        <f t="shared" si="26"/>
        <v>1072096</v>
      </c>
      <c r="BK31" s="172" t="str">
        <f t="shared" si="27"/>
        <v/>
      </c>
      <c r="BL31" s="172"/>
      <c r="BM31" s="173">
        <f t="shared" si="28"/>
        <v>23.68592448578309</v>
      </c>
      <c r="BN31" s="172">
        <f t="shared" si="29"/>
        <v>23</v>
      </c>
      <c r="BO31" s="172">
        <f t="shared" si="30"/>
        <v>31047</v>
      </c>
      <c r="BP31" s="171">
        <f>IF(BJ31&lt;&gt;"", IF(RANK(BO31, BO$5:BO$62)+COUNTIF(BO$31:BO31, BO31) -1&lt;=(B$68-BK$63-BN$63), RANK(BO31, BO$5:BO$62)+COUNTIF(BO$31:BO31, BO31) -1, ""), "")</f>
        <v>2</v>
      </c>
      <c r="BQ31" s="171">
        <f t="shared" si="31"/>
        <v>24</v>
      </c>
      <c r="BR31" s="174">
        <f t="shared" si="32"/>
        <v>11</v>
      </c>
      <c r="BT31" s="175">
        <f>IF(BH31&lt;&gt; "", BH31/BH63, "")</f>
        <v>0.27238370549421403</v>
      </c>
      <c r="BU31" s="176">
        <f t="shared" si="33"/>
        <v>0.3</v>
      </c>
      <c r="BV31" s="177">
        <f t="shared" si="34"/>
        <v>2.761629450578601E-2</v>
      </c>
      <c r="BX31" s="178">
        <f t="shared" si="35"/>
        <v>1072096</v>
      </c>
      <c r="BY31" s="176">
        <f t="shared" si="44"/>
        <v>0.29242049575019052</v>
      </c>
      <c r="BZ31" s="176">
        <f t="shared" si="45"/>
        <v>0.3</v>
      </c>
      <c r="CA31" s="179">
        <f t="shared" si="46"/>
        <v>7.5795042498094656E-3</v>
      </c>
    </row>
    <row r="32" spans="1:79" ht="15" customHeight="1" x14ac:dyDescent="0.2">
      <c r="A32" s="47" t="s">
        <v>244</v>
      </c>
      <c r="B32" s="48" t="s">
        <v>302</v>
      </c>
      <c r="C32" s="49"/>
      <c r="D32" s="134"/>
      <c r="E32" s="42" t="str">
        <f t="shared" si="0"/>
        <v/>
      </c>
      <c r="F32" s="43" t="str">
        <f t="shared" si="36"/>
        <v/>
      </c>
      <c r="G32" s="43" t="str">
        <f t="shared" si="1"/>
        <v/>
      </c>
      <c r="H32" s="43" t="str">
        <f>IF(C32&lt;&gt;"", IF(RANK(G32, G$5:G$62)+COUNTIF(G$32:G32, G32) -1&lt;=(H$65-F$63), RANK(G32, G$5:G$62)+COUNTIF(G$32:G32, G32) -1, ""), "")</f>
        <v/>
      </c>
      <c r="I32" s="138" t="str">
        <f t="shared" si="2"/>
        <v/>
      </c>
      <c r="J32" s="142"/>
      <c r="K32" s="134"/>
      <c r="L32" s="42" t="str">
        <f t="shared" si="3"/>
        <v/>
      </c>
      <c r="M32" s="43" t="str">
        <f t="shared" si="37"/>
        <v/>
      </c>
      <c r="N32" s="43" t="str">
        <f t="shared" si="4"/>
        <v/>
      </c>
      <c r="O32" s="43" t="str">
        <f>IF(J32&lt;&gt;"", IF(RANK(N32, N$5:N$62)+COUNTIF(N$32:N32, N32) -1&lt;=(O$65-M$63), RANK(N32, N$5:N$62)+COUNTIF(N$32:N32, N32) -1, ""), "")</f>
        <v/>
      </c>
      <c r="P32" s="138" t="str">
        <f t="shared" si="5"/>
        <v/>
      </c>
      <c r="Q32" s="142"/>
      <c r="R32" s="134"/>
      <c r="S32" s="42" t="str">
        <f t="shared" si="6"/>
        <v/>
      </c>
      <c r="T32" s="43" t="str">
        <f t="shared" si="38"/>
        <v/>
      </c>
      <c r="U32" s="43" t="str">
        <f t="shared" si="7"/>
        <v/>
      </c>
      <c r="V32" s="43" t="str">
        <f>IF(Q32&lt;&gt;"", IF(RANK(U32, U$5:U$62)+COUNTIF(U$32:U32, U32) -1&lt;=(V$65-T$63), RANK(U32, U$5:U$62)+COUNTIF(U$32:U32, U32) -1, ""), "")</f>
        <v/>
      </c>
      <c r="W32" s="138" t="str">
        <f t="shared" si="8"/>
        <v/>
      </c>
      <c r="X32" s="142"/>
      <c r="Y32" s="134"/>
      <c r="Z32" s="42" t="str">
        <f t="shared" si="9"/>
        <v/>
      </c>
      <c r="AA32" s="43" t="str">
        <f t="shared" si="39"/>
        <v/>
      </c>
      <c r="AB32" s="43" t="str">
        <f t="shared" si="10"/>
        <v/>
      </c>
      <c r="AC32" s="43" t="str">
        <f>IF(X32&lt;&gt;"", IF(RANK(AB32, AB$5:AB$62)+COUNTIF(AB$32:AB32, AB32) -1&lt;=(AC$65-AA$63), RANK(AB32, AB$5:AB$62)+COUNTIF(AB$32:AB32, AB32) -1, ""), "")</f>
        <v/>
      </c>
      <c r="AD32" s="138" t="str">
        <f t="shared" si="11"/>
        <v/>
      </c>
      <c r="AE32" s="142"/>
      <c r="AF32" s="134"/>
      <c r="AG32" s="42" t="str">
        <f t="shared" si="12"/>
        <v/>
      </c>
      <c r="AH32" s="43" t="str">
        <f t="shared" si="40"/>
        <v/>
      </c>
      <c r="AI32" s="43" t="str">
        <f t="shared" si="13"/>
        <v/>
      </c>
      <c r="AJ32" s="43" t="str">
        <f>IF(AE32&lt;&gt;"", IF(RANK(AI32, AI$5:AI$62)+COUNTIF(AI$32:AI32, AI32) -1&lt;=(AJ$65-AH$63), RANK(AI32, AI$5:AI$62)+COUNTIF(AI$32:AI32, AI32) -1, ""), "")</f>
        <v/>
      </c>
      <c r="AK32" s="138" t="str">
        <f t="shared" si="14"/>
        <v/>
      </c>
      <c r="AL32" s="142"/>
      <c r="AM32" s="134"/>
      <c r="AN32" s="42" t="str">
        <f t="shared" si="15"/>
        <v/>
      </c>
      <c r="AO32" s="43" t="str">
        <f t="shared" si="41"/>
        <v/>
      </c>
      <c r="AP32" s="43" t="str">
        <f t="shared" si="16"/>
        <v/>
      </c>
      <c r="AQ32" s="43" t="str">
        <f>IF(AL32&lt;&gt;"", IF(RANK(AP32, AP$5:AP$62)+COUNTIF(AP$32:AP32, AP32) -1&lt;=(AQ$65-AO$63), RANK(AP32, AP$5:AP$62)+COUNTIF(AP$32:AP32, AP32) -1, ""), "")</f>
        <v/>
      </c>
      <c r="AR32" s="138" t="str">
        <f t="shared" si="17"/>
        <v/>
      </c>
      <c r="AS32" s="142"/>
      <c r="AT32" s="134"/>
      <c r="AU32" s="42" t="str">
        <f t="shared" si="18"/>
        <v/>
      </c>
      <c r="AV32" s="43" t="str">
        <f t="shared" si="42"/>
        <v/>
      </c>
      <c r="AW32" s="43" t="str">
        <f t="shared" si="19"/>
        <v/>
      </c>
      <c r="AX32" s="43" t="str">
        <f>IF(AS32&lt;&gt;"", IF(RANK(AW32, AW$5:AW$62)+COUNTIF(AW$32:AW32, AW32) -1&lt;=(AX$65-AV$63), RANK(AW32, AW$5:AW$62)+COUNTIF(AW$32:AW32, AW32) -1, ""), "")</f>
        <v/>
      </c>
      <c r="AY32" s="138" t="str">
        <f t="shared" si="20"/>
        <v/>
      </c>
      <c r="AZ32" s="142"/>
      <c r="BA32" s="134"/>
      <c r="BB32" s="42" t="str">
        <f t="shared" si="21"/>
        <v/>
      </c>
      <c r="BC32" s="43" t="str">
        <f t="shared" si="43"/>
        <v/>
      </c>
      <c r="BD32" s="43" t="str">
        <f t="shared" si="22"/>
        <v/>
      </c>
      <c r="BE32" s="43" t="str">
        <f>IF(AZ32&lt;&gt;"", IF(RANK(BD32, BD$5:BD$62)+COUNTIF(BD$32:BD32, BD32) -1&lt;=(BE$65-BC$63), RANK(BD32, BD$5:BD$62)+COUNTIF(BD$32:BD32, BD32) -1, ""), "")</f>
        <v/>
      </c>
      <c r="BF32" s="138" t="str">
        <f t="shared" si="23"/>
        <v/>
      </c>
      <c r="BG32" s="149" t="str">
        <f t="shared" si="24"/>
        <v/>
      </c>
      <c r="BH32" s="50" t="str">
        <f t="shared" si="25"/>
        <v/>
      </c>
      <c r="BI32" s="51"/>
      <c r="BJ32" s="84" t="str">
        <f t="shared" si="26"/>
        <v/>
      </c>
      <c r="BK32" s="86" t="str">
        <f t="shared" si="27"/>
        <v/>
      </c>
      <c r="BL32" s="86"/>
      <c r="BM32" s="83" t="str">
        <f t="shared" si="28"/>
        <v/>
      </c>
      <c r="BN32" s="86" t="str">
        <f t="shared" si="29"/>
        <v/>
      </c>
      <c r="BO32" s="86" t="str">
        <f t="shared" si="30"/>
        <v/>
      </c>
      <c r="BP32" s="84" t="str">
        <f>IF(BJ32&lt;&gt;"", IF(RANK(BO32, BO$5:BO$62)+COUNTIF(BO$32:BO32, BO32) -1&lt;=(B$68-BK$63-BN$63), RANK(BO32, BO$5:BO$62)+COUNTIF(BO$32:BO32, BO32) -1, ""), "")</f>
        <v/>
      </c>
      <c r="BQ32" s="93" t="str">
        <f t="shared" si="31"/>
        <v/>
      </c>
      <c r="BR32" s="103" t="str">
        <f t="shared" si="32"/>
        <v/>
      </c>
      <c r="BT32" s="144" t="str">
        <f>IF(BH32&lt;&gt; "", BH32/BH63, "")</f>
        <v/>
      </c>
      <c r="BU32" s="62" t="str">
        <f t="shared" si="33"/>
        <v/>
      </c>
      <c r="BV32" s="70" t="str">
        <f t="shared" si="34"/>
        <v/>
      </c>
      <c r="BX32" s="97" t="str">
        <f t="shared" si="35"/>
        <v/>
      </c>
      <c r="BY32" s="62" t="str">
        <f t="shared" si="44"/>
        <v/>
      </c>
      <c r="BZ32" s="62" t="str">
        <f t="shared" si="45"/>
        <v/>
      </c>
      <c r="CA32" s="145" t="str">
        <f t="shared" si="46"/>
        <v/>
      </c>
    </row>
    <row r="33" spans="1:79" ht="15" customHeight="1" x14ac:dyDescent="0.2">
      <c r="A33" s="160" t="s">
        <v>245</v>
      </c>
      <c r="B33" s="161" t="s">
        <v>303</v>
      </c>
      <c r="C33" s="162">
        <v>67084</v>
      </c>
      <c r="D33" s="163"/>
      <c r="E33" s="164">
        <f t="shared" si="0"/>
        <v>0.86425065381791011</v>
      </c>
      <c r="F33" s="165">
        <f t="shared" si="36"/>
        <v>0</v>
      </c>
      <c r="G33" s="165">
        <f t="shared" si="1"/>
        <v>67084</v>
      </c>
      <c r="H33" s="165">
        <f>IF(C33&lt;&gt;"", IF(RANK(G33, G$5:G$62)+COUNTIF(G$33:G33, G33) -1&lt;=(H$65-F$63), RANK(G33, G$5:G$62)+COUNTIF(G$33:G33, G33) -1, ""), "")</f>
        <v>1</v>
      </c>
      <c r="I33" s="166">
        <f t="shared" si="2"/>
        <v>1</v>
      </c>
      <c r="J33" s="167">
        <v>60502</v>
      </c>
      <c r="K33" s="163"/>
      <c r="L33" s="164">
        <f t="shared" si="3"/>
        <v>0.71242522726202251</v>
      </c>
      <c r="M33" s="165">
        <f t="shared" si="37"/>
        <v>0</v>
      </c>
      <c r="N33" s="165">
        <f t="shared" si="4"/>
        <v>60502</v>
      </c>
      <c r="O33" s="165">
        <f>IF(J33&lt;&gt;"", IF(RANK(N33, N$5:N$62)+COUNTIF(N$33:N33, N33) -1&lt;=(O$65-M$63), RANK(N33, N$5:N$62)+COUNTIF(N$33:N33, N33) -1, ""), "")</f>
        <v>1</v>
      </c>
      <c r="P33" s="166">
        <f t="shared" si="5"/>
        <v>1</v>
      </c>
      <c r="Q33" s="167">
        <v>64769</v>
      </c>
      <c r="R33" s="163"/>
      <c r="S33" s="164">
        <f t="shared" si="6"/>
        <v>0.78900948970020346</v>
      </c>
      <c r="T33" s="165">
        <f t="shared" si="38"/>
        <v>0</v>
      </c>
      <c r="U33" s="165">
        <f t="shared" si="7"/>
        <v>64769</v>
      </c>
      <c r="V33" s="165">
        <f>IF(Q33&lt;&gt;"", IF(RANK(U33, U$5:U$62)+COUNTIF(U$33:U33, U33) -1&lt;=(V$65-T$63), RANK(U33, U$5:U$62)+COUNTIF(U$33:U33, U33) -1, ""), "")</f>
        <v>2</v>
      </c>
      <c r="W33" s="166">
        <f t="shared" si="8"/>
        <v>1</v>
      </c>
      <c r="X33" s="167">
        <v>59866</v>
      </c>
      <c r="Y33" s="163"/>
      <c r="Z33" s="164">
        <f t="shared" si="9"/>
        <v>0.71948273582751454</v>
      </c>
      <c r="AA33" s="165">
        <f t="shared" si="39"/>
        <v>0</v>
      </c>
      <c r="AB33" s="165">
        <f t="shared" si="10"/>
        <v>59866</v>
      </c>
      <c r="AC33" s="165">
        <f>IF(X33&lt;&gt;"", IF(RANK(AB33, AB$5:AB$62)+COUNTIF(AB$33:AB33, AB33) -1&lt;=(AC$65-AA$63), RANK(AB33, AB$5:AB$62)+COUNTIF(AB$33:AB33, AB33) -1, ""), "")</f>
        <v>2</v>
      </c>
      <c r="AD33" s="166">
        <f t="shared" si="11"/>
        <v>1</v>
      </c>
      <c r="AE33" s="167">
        <v>57325</v>
      </c>
      <c r="AF33" s="163"/>
      <c r="AG33" s="164">
        <f t="shared" si="12"/>
        <v>0.68442857825111036</v>
      </c>
      <c r="AH33" s="165">
        <f t="shared" si="40"/>
        <v>0</v>
      </c>
      <c r="AI33" s="165">
        <f t="shared" si="13"/>
        <v>57325</v>
      </c>
      <c r="AJ33" s="165">
        <f>IF(AE33&lt;&gt;"", IF(RANK(AI33, AI$5:AI$62)+COUNTIF(AI$33:AI33, AI33) -1&lt;=(AJ$65-AH$63), RANK(AI33, AI$5:AI$62)+COUNTIF(AI$33:AI33, AI33) -1, ""), "")</f>
        <v>3</v>
      </c>
      <c r="AK33" s="166">
        <f t="shared" si="14"/>
        <v>1</v>
      </c>
      <c r="AL33" s="167">
        <v>58551</v>
      </c>
      <c r="AM33" s="163"/>
      <c r="AN33" s="164">
        <f t="shared" si="15"/>
        <v>0.70627616072182486</v>
      </c>
      <c r="AO33" s="165">
        <f t="shared" si="41"/>
        <v>0</v>
      </c>
      <c r="AP33" s="165">
        <f t="shared" si="16"/>
        <v>58551</v>
      </c>
      <c r="AQ33" s="165">
        <f>IF(AL33&lt;&gt;"", IF(RANK(AP33, AP$5:AP$62)+COUNTIF(AP$33:AP33, AP33) -1&lt;=(AQ$65-AO$63), RANK(AP33, AP$5:AP$62)+COUNTIF(AP$33:AP33, AP33) -1, ""), "")</f>
        <v>2</v>
      </c>
      <c r="AR33" s="166">
        <f t="shared" si="17"/>
        <v>1</v>
      </c>
      <c r="AS33" s="167">
        <v>63453</v>
      </c>
      <c r="AT33" s="163"/>
      <c r="AU33" s="164">
        <f t="shared" si="18"/>
        <v>0.75136767317939612</v>
      </c>
      <c r="AV33" s="165">
        <f t="shared" si="42"/>
        <v>0</v>
      </c>
      <c r="AW33" s="165">
        <f t="shared" si="19"/>
        <v>63453</v>
      </c>
      <c r="AX33" s="165">
        <f>IF(AS33&lt;&gt;"", IF(RANK(AW33, AW$5:AW$62)+COUNTIF(AW$33:AW33, AW33) -1&lt;=(AX$65-AV$63), RANK(AW33, AW$5:AW$62)+COUNTIF(AW$33:AW33, AW33) -1, ""), "")</f>
        <v>1</v>
      </c>
      <c r="AY33" s="166">
        <f t="shared" si="20"/>
        <v>1</v>
      </c>
      <c r="AZ33" s="167">
        <v>77052</v>
      </c>
      <c r="BA33" s="163"/>
      <c r="BB33" s="164">
        <f t="shared" si="21"/>
        <v>0.98869541785893011</v>
      </c>
      <c r="BC33" s="165">
        <f t="shared" si="43"/>
        <v>0</v>
      </c>
      <c r="BD33" s="165">
        <f t="shared" si="22"/>
        <v>77052</v>
      </c>
      <c r="BE33" s="165">
        <f>IF(AZ33&lt;&gt;"", IF(RANK(BD33, BD$5:BD$62)+COUNTIF(BD$33:BD33, BD33) -1&lt;=(BE$65-BC$63), RANK(BD33, BD$5:BD$62)+COUNTIF(BD$33:BD33, BD33) -1, ""), "")</f>
        <v>1</v>
      </c>
      <c r="BF33" s="166">
        <f t="shared" si="23"/>
        <v>1</v>
      </c>
      <c r="BG33" s="168">
        <f t="shared" si="24"/>
        <v>8</v>
      </c>
      <c r="BH33" s="169">
        <f t="shared" si="25"/>
        <v>508602</v>
      </c>
      <c r="BI33" s="170"/>
      <c r="BJ33" s="171">
        <f t="shared" si="26"/>
        <v>508602</v>
      </c>
      <c r="BK33" s="172" t="str">
        <f t="shared" si="27"/>
        <v/>
      </c>
      <c r="BL33" s="172"/>
      <c r="BM33" s="173">
        <f t="shared" si="28"/>
        <v>11.236595011377947</v>
      </c>
      <c r="BN33" s="172">
        <f t="shared" si="29"/>
        <v>11</v>
      </c>
      <c r="BO33" s="172">
        <f t="shared" si="30"/>
        <v>10709</v>
      </c>
      <c r="BP33" s="171" t="str">
        <f>IF(BJ33&lt;&gt;"", IF(RANK(BO33, BO$5:BO$62)+COUNTIF(BO$33:BO33, BO33) -1&lt;=(B$68-BK$63-BN$63), RANK(BO33, BO$5:BO$62)+COUNTIF(BO$33:BO33, BO33) -1, ""), "")</f>
        <v/>
      </c>
      <c r="BQ33" s="171">
        <f t="shared" si="31"/>
        <v>11</v>
      </c>
      <c r="BR33" s="174">
        <f t="shared" si="32"/>
        <v>3</v>
      </c>
      <c r="BT33" s="175">
        <f>IF(BH33&lt;&gt; "", BH33/BH63, "")</f>
        <v>0.12921874289407687</v>
      </c>
      <c r="BU33" s="176">
        <f t="shared" si="33"/>
        <v>0.13750000000000001</v>
      </c>
      <c r="BV33" s="177">
        <f t="shared" si="34"/>
        <v>8.2812571059230067E-3</v>
      </c>
      <c r="BX33" s="178">
        <f t="shared" si="35"/>
        <v>508602</v>
      </c>
      <c r="BY33" s="176">
        <f t="shared" si="44"/>
        <v>0.13872418979227458</v>
      </c>
      <c r="BZ33" s="176">
        <f t="shared" si="45"/>
        <v>0.13750000000000001</v>
      </c>
      <c r="CA33" s="179">
        <f t="shared" si="46"/>
        <v>-1.2241897922745659E-3</v>
      </c>
    </row>
    <row r="34" spans="1:79" ht="15" customHeight="1" x14ac:dyDescent="0.2">
      <c r="A34" s="47" t="s">
        <v>246</v>
      </c>
      <c r="B34" s="48" t="s">
        <v>304</v>
      </c>
      <c r="C34" s="141">
        <v>169</v>
      </c>
      <c r="D34" s="134"/>
      <c r="E34" s="42">
        <f t="shared" si="0"/>
        <v>2.1772458484173099E-3</v>
      </c>
      <c r="F34" s="43">
        <f t="shared" si="36"/>
        <v>0</v>
      </c>
      <c r="G34" s="43">
        <f t="shared" si="1"/>
        <v>169</v>
      </c>
      <c r="H34" s="43" t="str">
        <f>IF(C34&lt;&gt;"", IF(RANK(G34, G$5:G$62)+COUNTIF(G$34:G34, G34) -1&lt;=(H$65-F$63), RANK(G34, G$5:G$62)+COUNTIF(G$34:G34, G34) -1, ""), "")</f>
        <v/>
      </c>
      <c r="I34" s="138" t="str">
        <f t="shared" si="2"/>
        <v/>
      </c>
      <c r="J34" s="143">
        <v>118</v>
      </c>
      <c r="K34" s="134"/>
      <c r="L34" s="42">
        <f t="shared" si="3"/>
        <v>1.3894776506052471E-3</v>
      </c>
      <c r="M34" s="43">
        <f t="shared" si="37"/>
        <v>0</v>
      </c>
      <c r="N34" s="43">
        <f t="shared" si="4"/>
        <v>118</v>
      </c>
      <c r="O34" s="43" t="str">
        <f>IF(J34&lt;&gt;"", IF(RANK(N34, N$5:N$62)+COUNTIF(N$34:N34, N34) -1&lt;=(O$65-M$63), RANK(N34, N$5:N$62)+COUNTIF(N$34:N34, N34) -1, ""), "")</f>
        <v/>
      </c>
      <c r="P34" s="138" t="str">
        <f t="shared" si="5"/>
        <v/>
      </c>
      <c r="Q34" s="143">
        <v>90</v>
      </c>
      <c r="R34" s="134"/>
      <c r="S34" s="42">
        <f t="shared" si="6"/>
        <v>1.096371011950444E-3</v>
      </c>
      <c r="T34" s="43">
        <f t="shared" si="38"/>
        <v>0</v>
      </c>
      <c r="U34" s="43">
        <f t="shared" si="7"/>
        <v>90</v>
      </c>
      <c r="V34" s="43" t="str">
        <f>IF(Q34&lt;&gt;"", IF(RANK(U34, U$5:U$62)+COUNTIF(U$34:U34, U34) -1&lt;=(V$65-T$63), RANK(U34, U$5:U$62)+COUNTIF(U$34:U34, U34) -1, ""), "")</f>
        <v/>
      </c>
      <c r="W34" s="138" t="str">
        <f t="shared" si="8"/>
        <v/>
      </c>
      <c r="X34" s="143">
        <v>557</v>
      </c>
      <c r="Y34" s="134"/>
      <c r="Z34" s="42">
        <f t="shared" si="9"/>
        <v>6.694148328866562E-3</v>
      </c>
      <c r="AA34" s="43">
        <f t="shared" si="39"/>
        <v>0</v>
      </c>
      <c r="AB34" s="43">
        <f t="shared" si="10"/>
        <v>557</v>
      </c>
      <c r="AC34" s="43" t="str">
        <f>IF(X34&lt;&gt;"", IF(RANK(AB34, AB$5:AB$62)+COUNTIF(AB$34:AB34, AB34) -1&lt;=(AC$65-AA$63), RANK(AB34, AB$5:AB$62)+COUNTIF(AB$34:AB34, AB34) -1, ""), "")</f>
        <v/>
      </c>
      <c r="AD34" s="138" t="str">
        <f t="shared" si="11"/>
        <v/>
      </c>
      <c r="AE34" s="143">
        <v>250</v>
      </c>
      <c r="AF34" s="134"/>
      <c r="AG34" s="42">
        <f t="shared" si="12"/>
        <v>2.9848607860929366E-3</v>
      </c>
      <c r="AH34" s="43">
        <f t="shared" si="40"/>
        <v>0</v>
      </c>
      <c r="AI34" s="43">
        <f t="shared" si="13"/>
        <v>250</v>
      </c>
      <c r="AJ34" s="43" t="str">
        <f>IF(AE34&lt;&gt;"", IF(RANK(AI34, AI$5:AI$62)+COUNTIF(AI$34:AI34, AI34) -1&lt;=(AJ$65-AH$63), RANK(AI34, AI$5:AI$62)+COUNTIF(AI$34:AI34, AI34) -1, ""), "")</f>
        <v/>
      </c>
      <c r="AK34" s="138" t="str">
        <f t="shared" si="14"/>
        <v/>
      </c>
      <c r="AL34" s="143">
        <v>93</v>
      </c>
      <c r="AM34" s="134"/>
      <c r="AN34" s="42">
        <f t="shared" si="15"/>
        <v>1.1218200021712646E-3</v>
      </c>
      <c r="AO34" s="43">
        <f t="shared" si="41"/>
        <v>0</v>
      </c>
      <c r="AP34" s="43">
        <f t="shared" si="16"/>
        <v>93</v>
      </c>
      <c r="AQ34" s="43" t="str">
        <f>IF(AL34&lt;&gt;"", IF(RANK(AP34, AP$5:AP$62)+COUNTIF(AP$34:AP34, AP34) -1&lt;=(AQ$65-AO$63), RANK(AP34, AP$5:AP$62)+COUNTIF(AP$34:AP34, AP34) -1, ""), "")</f>
        <v/>
      </c>
      <c r="AR34" s="138" t="str">
        <f t="shared" si="17"/>
        <v/>
      </c>
      <c r="AS34" s="143">
        <v>117</v>
      </c>
      <c r="AT34" s="134"/>
      <c r="AU34" s="42">
        <f t="shared" si="18"/>
        <v>1.3854351687388987E-3</v>
      </c>
      <c r="AV34" s="43">
        <f t="shared" si="42"/>
        <v>0</v>
      </c>
      <c r="AW34" s="43">
        <f t="shared" si="19"/>
        <v>117</v>
      </c>
      <c r="AX34" s="43" t="str">
        <f>IF(AS34&lt;&gt;"", IF(RANK(AW34, AW$5:AW$62)+COUNTIF(AW$34:AW34, AW34) -1&lt;=(AX$65-AV$63), RANK(AW34, AW$5:AW$62)+COUNTIF(AW$34:AW34, AW34) -1, ""), "")</f>
        <v/>
      </c>
      <c r="AY34" s="138" t="str">
        <f t="shared" si="20"/>
        <v/>
      </c>
      <c r="AZ34" s="143">
        <v>471</v>
      </c>
      <c r="BA34" s="134"/>
      <c r="BB34" s="42">
        <f t="shared" si="21"/>
        <v>6.043652881321135E-3</v>
      </c>
      <c r="BC34" s="43">
        <f t="shared" si="43"/>
        <v>0</v>
      </c>
      <c r="BD34" s="43">
        <f t="shared" si="22"/>
        <v>471</v>
      </c>
      <c r="BE34" s="43" t="str">
        <f>IF(AZ34&lt;&gt;"", IF(RANK(BD34, BD$5:BD$62)+COUNTIF(BD$34:BD34, BD34) -1&lt;=(BE$65-BC$63), RANK(BD34, BD$5:BD$62)+COUNTIF(BD$34:BD34, BD34) -1, ""), "")</f>
        <v/>
      </c>
      <c r="BF34" s="138" t="str">
        <f t="shared" si="23"/>
        <v/>
      </c>
      <c r="BG34" s="149" t="str">
        <f t="shared" si="24"/>
        <v/>
      </c>
      <c r="BH34" s="50">
        <f t="shared" si="25"/>
        <v>1865</v>
      </c>
      <c r="BI34" s="51"/>
      <c r="BJ34" s="84" t="str">
        <f t="shared" si="26"/>
        <v/>
      </c>
      <c r="BK34" s="86" t="str">
        <f t="shared" si="27"/>
        <v/>
      </c>
      <c r="BL34" s="86"/>
      <c r="BM34" s="83" t="str">
        <f t="shared" si="28"/>
        <v/>
      </c>
      <c r="BN34" s="86" t="str">
        <f t="shared" si="29"/>
        <v/>
      </c>
      <c r="BO34" s="86" t="str">
        <f t="shared" si="30"/>
        <v/>
      </c>
      <c r="BP34" s="84" t="str">
        <f>IF(BJ34&lt;&gt;"", IF(RANK(BO34, BO$5:BO$62)+COUNTIF(BO$34:BO34, BO34) -1&lt;=(B$68-BK$63-BN$63), RANK(BO34, BO$5:BO$62)+COUNTIF(BO$34:BO34, BO34) -1, ""), "")</f>
        <v/>
      </c>
      <c r="BQ34" s="93" t="str">
        <f t="shared" si="31"/>
        <v/>
      </c>
      <c r="BR34" s="103" t="str">
        <f t="shared" si="32"/>
        <v/>
      </c>
      <c r="BT34" s="144">
        <f>IF(BH34&lt;&gt; "", BH34/BH63, "")</f>
        <v>4.7383406966046806E-4</v>
      </c>
      <c r="BU34" s="62" t="str">
        <f t="shared" si="33"/>
        <v/>
      </c>
      <c r="BV34" s="70">
        <f t="shared" si="34"/>
        <v>-4.73834069660468E-4</v>
      </c>
      <c r="BX34" s="97" t="str">
        <f t="shared" si="35"/>
        <v/>
      </c>
      <c r="BY34" s="62" t="str">
        <f t="shared" si="44"/>
        <v/>
      </c>
      <c r="BZ34" s="62" t="str">
        <f t="shared" si="45"/>
        <v/>
      </c>
      <c r="CA34" s="145" t="str">
        <f t="shared" si="46"/>
        <v/>
      </c>
    </row>
    <row r="35" spans="1:79" ht="15" customHeight="1" x14ac:dyDescent="0.2">
      <c r="A35" s="47" t="s">
        <v>247</v>
      </c>
      <c r="B35" s="48" t="s">
        <v>305</v>
      </c>
      <c r="C35" s="49"/>
      <c r="D35" s="134"/>
      <c r="E35" s="42" t="str">
        <f t="shared" si="0"/>
        <v/>
      </c>
      <c r="F35" s="43" t="str">
        <f t="shared" si="36"/>
        <v/>
      </c>
      <c r="G35" s="43" t="str">
        <f t="shared" si="1"/>
        <v/>
      </c>
      <c r="H35" s="43" t="str">
        <f>IF(C35&lt;&gt;"", IF(RANK(G35, G$5:G$62)+COUNTIF(G$35:G35, G35) -1&lt;=(H$65-F$63), RANK(G35, G$5:G$62)+COUNTIF(G$35:G35, G35) -1, ""), "")</f>
        <v/>
      </c>
      <c r="I35" s="138" t="str">
        <f t="shared" si="2"/>
        <v/>
      </c>
      <c r="J35" s="142"/>
      <c r="K35" s="134"/>
      <c r="L35" s="42" t="str">
        <f t="shared" si="3"/>
        <v/>
      </c>
      <c r="M35" s="43" t="str">
        <f t="shared" si="37"/>
        <v/>
      </c>
      <c r="N35" s="43" t="str">
        <f t="shared" si="4"/>
        <v/>
      </c>
      <c r="O35" s="43" t="str">
        <f>IF(J35&lt;&gt;"", IF(RANK(N35, N$5:N$62)+COUNTIF(N$35:N35, N35) -1&lt;=(O$65-M$63), RANK(N35, N$5:N$62)+COUNTIF(N$35:N35, N35) -1, ""), "")</f>
        <v/>
      </c>
      <c r="P35" s="138" t="str">
        <f t="shared" si="5"/>
        <v/>
      </c>
      <c r="Q35" s="142"/>
      <c r="R35" s="134"/>
      <c r="S35" s="42" t="str">
        <f t="shared" si="6"/>
        <v/>
      </c>
      <c r="T35" s="43" t="str">
        <f t="shared" si="38"/>
        <v/>
      </c>
      <c r="U35" s="43" t="str">
        <f t="shared" si="7"/>
        <v/>
      </c>
      <c r="V35" s="43" t="str">
        <f>IF(Q35&lt;&gt;"", IF(RANK(U35, U$5:U$62)+COUNTIF(U$35:U35, U35) -1&lt;=(V$65-T$63), RANK(U35, U$5:U$62)+COUNTIF(U$35:U35, U35) -1, ""), "")</f>
        <v/>
      </c>
      <c r="W35" s="138" t="str">
        <f t="shared" si="8"/>
        <v/>
      </c>
      <c r="X35" s="142"/>
      <c r="Y35" s="134"/>
      <c r="Z35" s="42" t="str">
        <f t="shared" si="9"/>
        <v/>
      </c>
      <c r="AA35" s="43" t="str">
        <f t="shared" si="39"/>
        <v/>
      </c>
      <c r="AB35" s="43" t="str">
        <f t="shared" si="10"/>
        <v/>
      </c>
      <c r="AC35" s="43" t="str">
        <f>IF(X35&lt;&gt;"", IF(RANK(AB35, AB$5:AB$62)+COUNTIF(AB$35:AB35, AB35) -1&lt;=(AC$65-AA$63), RANK(AB35, AB$5:AB$62)+COUNTIF(AB$35:AB35, AB35) -1, ""), "")</f>
        <v/>
      </c>
      <c r="AD35" s="138" t="str">
        <f t="shared" si="11"/>
        <v/>
      </c>
      <c r="AE35" s="142"/>
      <c r="AF35" s="134"/>
      <c r="AG35" s="42" t="str">
        <f t="shared" si="12"/>
        <v/>
      </c>
      <c r="AH35" s="43" t="str">
        <f t="shared" si="40"/>
        <v/>
      </c>
      <c r="AI35" s="43" t="str">
        <f t="shared" si="13"/>
        <v/>
      </c>
      <c r="AJ35" s="43" t="str">
        <f>IF(AE35&lt;&gt;"", IF(RANK(AI35, AI$5:AI$62)+COUNTIF(AI$35:AI35, AI35) -1&lt;=(AJ$65-AH$63), RANK(AI35, AI$5:AI$62)+COUNTIF(AI$35:AI35, AI35) -1, ""), "")</f>
        <v/>
      </c>
      <c r="AK35" s="138" t="str">
        <f t="shared" si="14"/>
        <v/>
      </c>
      <c r="AL35" s="142"/>
      <c r="AM35" s="134"/>
      <c r="AN35" s="42" t="str">
        <f t="shared" si="15"/>
        <v/>
      </c>
      <c r="AO35" s="43" t="str">
        <f t="shared" si="41"/>
        <v/>
      </c>
      <c r="AP35" s="43" t="str">
        <f t="shared" si="16"/>
        <v/>
      </c>
      <c r="AQ35" s="43" t="str">
        <f>IF(AL35&lt;&gt;"", IF(RANK(AP35, AP$5:AP$62)+COUNTIF(AP$35:AP35, AP35) -1&lt;=(AQ$65-AO$63), RANK(AP35, AP$5:AP$62)+COUNTIF(AP$35:AP35, AP35) -1, ""), "")</f>
        <v/>
      </c>
      <c r="AR35" s="138" t="str">
        <f t="shared" si="17"/>
        <v/>
      </c>
      <c r="AS35" s="142"/>
      <c r="AT35" s="134"/>
      <c r="AU35" s="42" t="str">
        <f t="shared" si="18"/>
        <v/>
      </c>
      <c r="AV35" s="43" t="str">
        <f t="shared" si="42"/>
        <v/>
      </c>
      <c r="AW35" s="43" t="str">
        <f t="shared" si="19"/>
        <v/>
      </c>
      <c r="AX35" s="43" t="str">
        <f>IF(AS35&lt;&gt;"", IF(RANK(AW35, AW$5:AW$62)+COUNTIF(AW$35:AW35, AW35) -1&lt;=(AX$65-AV$63), RANK(AW35, AW$5:AW$62)+COUNTIF(AW$35:AW35, AW35) -1, ""), "")</f>
        <v/>
      </c>
      <c r="AY35" s="138" t="str">
        <f t="shared" si="20"/>
        <v/>
      </c>
      <c r="AZ35" s="142"/>
      <c r="BA35" s="134"/>
      <c r="BB35" s="42" t="str">
        <f t="shared" si="21"/>
        <v/>
      </c>
      <c r="BC35" s="43" t="str">
        <f t="shared" si="43"/>
        <v/>
      </c>
      <c r="BD35" s="43" t="str">
        <f t="shared" si="22"/>
        <v/>
      </c>
      <c r="BE35" s="43" t="str">
        <f>IF(AZ35&lt;&gt;"", IF(RANK(BD35, BD$5:BD$62)+COUNTIF(BD$35:BD35, BD35) -1&lt;=(BE$65-BC$63), RANK(BD35, BD$5:BD$62)+COUNTIF(BD$35:BD35, BD35) -1, ""), "")</f>
        <v/>
      </c>
      <c r="BF35" s="138" t="str">
        <f t="shared" si="23"/>
        <v/>
      </c>
      <c r="BG35" s="149" t="str">
        <f t="shared" si="24"/>
        <v/>
      </c>
      <c r="BH35" s="50" t="str">
        <f t="shared" si="25"/>
        <v/>
      </c>
      <c r="BI35" s="51"/>
      <c r="BJ35" s="84" t="str">
        <f t="shared" si="26"/>
        <v/>
      </c>
      <c r="BK35" s="86" t="str">
        <f t="shared" si="27"/>
        <v/>
      </c>
      <c r="BL35" s="86"/>
      <c r="BM35" s="83" t="str">
        <f t="shared" si="28"/>
        <v/>
      </c>
      <c r="BN35" s="86" t="str">
        <f t="shared" si="29"/>
        <v/>
      </c>
      <c r="BO35" s="86" t="str">
        <f t="shared" si="30"/>
        <v/>
      </c>
      <c r="BP35" s="84" t="str">
        <f>IF(BJ35&lt;&gt;"", IF(RANK(BO35, BO$5:BO$62)+COUNTIF(BO$35:BO35, BO35) -1&lt;=(B$68-BK$63-BN$63), RANK(BO35, BO$5:BO$62)+COUNTIF(BO$35:BO35, BO35) -1, ""), "")</f>
        <v/>
      </c>
      <c r="BQ35" s="93" t="str">
        <f t="shared" si="31"/>
        <v/>
      </c>
      <c r="BR35" s="103" t="str">
        <f t="shared" si="32"/>
        <v/>
      </c>
      <c r="BT35" s="144" t="str">
        <f>IF(BH35&lt;&gt; "", BH35/BH63, "")</f>
        <v/>
      </c>
      <c r="BU35" s="62" t="str">
        <f t="shared" si="33"/>
        <v/>
      </c>
      <c r="BV35" s="70" t="str">
        <f t="shared" si="34"/>
        <v/>
      </c>
      <c r="BX35" s="97" t="str">
        <f t="shared" si="35"/>
        <v/>
      </c>
      <c r="BY35" s="62" t="str">
        <f t="shared" si="44"/>
        <v/>
      </c>
      <c r="BZ35" s="62" t="str">
        <f t="shared" si="45"/>
        <v/>
      </c>
      <c r="CA35" s="145" t="str">
        <f t="shared" si="46"/>
        <v/>
      </c>
    </row>
    <row r="36" spans="1:79" ht="15" customHeight="1" x14ac:dyDescent="0.2">
      <c r="A36" s="47" t="s">
        <v>248</v>
      </c>
      <c r="B36" s="48" t="s">
        <v>306</v>
      </c>
      <c r="C36" s="141">
        <v>53</v>
      </c>
      <c r="D36" s="134"/>
      <c r="E36" s="42">
        <f t="shared" si="0"/>
        <v>6.8280491104211487E-4</v>
      </c>
      <c r="F36" s="43">
        <f t="shared" si="36"/>
        <v>0</v>
      </c>
      <c r="G36" s="43">
        <f t="shared" si="1"/>
        <v>53</v>
      </c>
      <c r="H36" s="43" t="str">
        <f>IF(C36&lt;&gt;"", IF(RANK(G36, G$5:G$62)+COUNTIF(G$36:G36, G36) -1&lt;=(H$65-F$63), RANK(G36, G$5:G$62)+COUNTIF(G$36:G36, G36) -1, ""), "")</f>
        <v/>
      </c>
      <c r="I36" s="138" t="str">
        <f t="shared" si="2"/>
        <v/>
      </c>
      <c r="J36" s="143">
        <v>53</v>
      </c>
      <c r="K36" s="134"/>
      <c r="L36" s="42">
        <f t="shared" si="3"/>
        <v>6.2408741933964488E-4</v>
      </c>
      <c r="M36" s="43">
        <f t="shared" si="37"/>
        <v>0</v>
      </c>
      <c r="N36" s="43">
        <f t="shared" si="4"/>
        <v>53</v>
      </c>
      <c r="O36" s="43" t="str">
        <f>IF(J36&lt;&gt;"", IF(RANK(N36, N$5:N$62)+COUNTIF(N$36:N36, N36) -1&lt;=(O$65-M$63), RANK(N36, N$5:N$62)+COUNTIF(N$36:N36, N36) -1, ""), "")</f>
        <v/>
      </c>
      <c r="P36" s="138" t="str">
        <f t="shared" si="5"/>
        <v/>
      </c>
      <c r="Q36" s="143">
        <v>68</v>
      </c>
      <c r="R36" s="134"/>
      <c r="S36" s="42">
        <f t="shared" si="6"/>
        <v>8.283692090292244E-4</v>
      </c>
      <c r="T36" s="43">
        <f t="shared" si="38"/>
        <v>0</v>
      </c>
      <c r="U36" s="43">
        <f t="shared" si="7"/>
        <v>68</v>
      </c>
      <c r="V36" s="43" t="str">
        <f>IF(Q36&lt;&gt;"", IF(RANK(U36, U$5:U$62)+COUNTIF(U$36:U36, U36) -1&lt;=(V$65-T$63), RANK(U36, U$5:U$62)+COUNTIF(U$36:U36, U36) -1, ""), "")</f>
        <v/>
      </c>
      <c r="W36" s="138" t="str">
        <f t="shared" si="8"/>
        <v/>
      </c>
      <c r="X36" s="143">
        <v>61</v>
      </c>
      <c r="Y36" s="134"/>
      <c r="Z36" s="42">
        <f t="shared" si="9"/>
        <v>7.3311139687766652E-4</v>
      </c>
      <c r="AA36" s="43">
        <f t="shared" si="39"/>
        <v>0</v>
      </c>
      <c r="AB36" s="43">
        <f t="shared" si="10"/>
        <v>61</v>
      </c>
      <c r="AC36" s="43" t="str">
        <f>IF(X36&lt;&gt;"", IF(RANK(AB36, AB$5:AB$62)+COUNTIF(AB$36:AB36, AB36) -1&lt;=(AC$65-AA$63), RANK(AB36, AB$5:AB$62)+COUNTIF(AB$36:AB36, AB36) -1, ""), "")</f>
        <v/>
      </c>
      <c r="AD36" s="138" t="str">
        <f t="shared" si="11"/>
        <v/>
      </c>
      <c r="AE36" s="143">
        <v>76</v>
      </c>
      <c r="AF36" s="134"/>
      <c r="AG36" s="42">
        <f t="shared" si="12"/>
        <v>9.0739767897225277E-4</v>
      </c>
      <c r="AH36" s="43">
        <f t="shared" si="40"/>
        <v>0</v>
      </c>
      <c r="AI36" s="43">
        <f t="shared" si="13"/>
        <v>76</v>
      </c>
      <c r="AJ36" s="43" t="str">
        <f>IF(AE36&lt;&gt;"", IF(RANK(AI36, AI$5:AI$62)+COUNTIF(AI$36:AI36, AI36) -1&lt;=(AJ$65-AH$63), RANK(AI36, AI$5:AI$62)+COUNTIF(AI$36:AI36, AI36) -1, ""), "")</f>
        <v/>
      </c>
      <c r="AK36" s="138" t="str">
        <f t="shared" si="14"/>
        <v/>
      </c>
      <c r="AL36" s="143">
        <v>19</v>
      </c>
      <c r="AM36" s="134"/>
      <c r="AN36" s="42">
        <f t="shared" si="15"/>
        <v>2.2918903270165619E-4</v>
      </c>
      <c r="AO36" s="43">
        <f t="shared" si="41"/>
        <v>0</v>
      </c>
      <c r="AP36" s="43">
        <f t="shared" si="16"/>
        <v>19</v>
      </c>
      <c r="AQ36" s="43" t="str">
        <f>IF(AL36&lt;&gt;"", IF(RANK(AP36, AP$5:AP$62)+COUNTIF(AP$36:AP36, AP36) -1&lt;=(AQ$65-AO$63), RANK(AP36, AP$5:AP$62)+COUNTIF(AP$36:AP36, AP36) -1, ""), "")</f>
        <v/>
      </c>
      <c r="AR36" s="138" t="str">
        <f t="shared" si="17"/>
        <v/>
      </c>
      <c r="AS36" s="143">
        <v>109</v>
      </c>
      <c r="AT36" s="134"/>
      <c r="AU36" s="42">
        <f t="shared" si="18"/>
        <v>1.2907045589105981E-3</v>
      </c>
      <c r="AV36" s="43">
        <f t="shared" si="42"/>
        <v>0</v>
      </c>
      <c r="AW36" s="43">
        <f t="shared" si="19"/>
        <v>109</v>
      </c>
      <c r="AX36" s="43" t="str">
        <f>IF(AS36&lt;&gt;"", IF(RANK(AW36, AW$5:AW$62)+COUNTIF(AW$36:AW36, AW36) -1&lt;=(AX$65-AV$63), RANK(AW36, AW$5:AW$62)+COUNTIF(AW$36:AW36, AW36) -1, ""), "")</f>
        <v/>
      </c>
      <c r="AY36" s="138" t="str">
        <f t="shared" si="20"/>
        <v/>
      </c>
      <c r="AZ36" s="143">
        <v>50</v>
      </c>
      <c r="BA36" s="134"/>
      <c r="BB36" s="42">
        <f t="shared" si="21"/>
        <v>6.41576738993751E-4</v>
      </c>
      <c r="BC36" s="43">
        <f t="shared" si="43"/>
        <v>0</v>
      </c>
      <c r="BD36" s="43">
        <f t="shared" si="22"/>
        <v>50</v>
      </c>
      <c r="BE36" s="43" t="str">
        <f>IF(AZ36&lt;&gt;"", IF(RANK(BD36, BD$5:BD$62)+COUNTIF(BD$36:BD36, BD36) -1&lt;=(BE$65-BC$63), RANK(BD36, BD$5:BD$62)+COUNTIF(BD$36:BD36, BD36) -1, ""), "")</f>
        <v/>
      </c>
      <c r="BF36" s="138" t="str">
        <f t="shared" si="23"/>
        <v/>
      </c>
      <c r="BG36" s="149" t="str">
        <f t="shared" si="24"/>
        <v/>
      </c>
      <c r="BH36" s="50">
        <f t="shared" si="25"/>
        <v>489</v>
      </c>
      <c r="BI36" s="51"/>
      <c r="BJ36" s="84" t="str">
        <f t="shared" si="26"/>
        <v/>
      </c>
      <c r="BK36" s="86" t="str">
        <f t="shared" si="27"/>
        <v/>
      </c>
      <c r="BL36" s="86"/>
      <c r="BM36" s="83" t="str">
        <f t="shared" si="28"/>
        <v/>
      </c>
      <c r="BN36" s="86" t="str">
        <f t="shared" si="29"/>
        <v/>
      </c>
      <c r="BO36" s="86" t="str">
        <f t="shared" si="30"/>
        <v/>
      </c>
      <c r="BP36" s="84" t="str">
        <f>IF(BJ36&lt;&gt;"", IF(RANK(BO36, BO$5:BO$62)+COUNTIF(BO$36:BO36, BO36) -1&lt;=(B$68-BK$63-BN$63), RANK(BO36, BO$5:BO$62)+COUNTIF(BO$36:BO36, BO36) -1, ""), "")</f>
        <v/>
      </c>
      <c r="BQ36" s="93" t="str">
        <f t="shared" si="31"/>
        <v/>
      </c>
      <c r="BR36" s="103" t="str">
        <f t="shared" si="32"/>
        <v/>
      </c>
      <c r="BT36" s="144">
        <f>IF(BH36&lt;&gt; "", BH36/BH63, "")</f>
        <v>1.2423853086539885E-4</v>
      </c>
      <c r="BU36" s="62" t="str">
        <f t="shared" si="33"/>
        <v/>
      </c>
      <c r="BV36" s="70">
        <f t="shared" si="34"/>
        <v>-1.2423853086539899E-4</v>
      </c>
      <c r="BX36" s="97" t="str">
        <f t="shared" si="35"/>
        <v/>
      </c>
      <c r="BY36" s="62" t="str">
        <f t="shared" si="44"/>
        <v/>
      </c>
      <c r="BZ36" s="62" t="str">
        <f t="shared" si="45"/>
        <v/>
      </c>
      <c r="CA36" s="145" t="str">
        <f t="shared" si="46"/>
        <v/>
      </c>
    </row>
    <row r="37" spans="1:79" ht="15" customHeight="1" x14ac:dyDescent="0.2">
      <c r="A37" s="47" t="s">
        <v>249</v>
      </c>
      <c r="B37" s="48" t="s">
        <v>307</v>
      </c>
      <c r="C37" s="141">
        <v>229</v>
      </c>
      <c r="D37" s="134"/>
      <c r="E37" s="42">
        <f t="shared" ref="E37:E62" si="47">IF(C37&lt;&gt;"", C37/D$63, "")</f>
        <v>2.9502325401631001E-3</v>
      </c>
      <c r="F37" s="43">
        <f t="shared" si="36"/>
        <v>0</v>
      </c>
      <c r="G37" s="43">
        <f t="shared" ref="G37:G62" si="48">IF(C37&lt;&gt;"", C37-F37*D$63, "")</f>
        <v>229</v>
      </c>
      <c r="H37" s="43" t="str">
        <f>IF(C37&lt;&gt;"", IF(RANK(G37, G$5:G$62)+COUNTIF(G$37:G37, G37) -1&lt;=(H$65-F$63), RANK(G37, G$5:G$62)+COUNTIF(G$37:G37, G37) -1, ""), "")</f>
        <v/>
      </c>
      <c r="I37" s="138" t="str">
        <f t="shared" ref="I37:I62" si="49">IF(IF(H37&lt;&gt;"", _xlfn.NUMBERVALUE(F37)+1, _xlfn.NUMBERVALUE(F37))&lt;&gt;0, IF(H37&lt;&gt;"", _xlfn.NUMBERVALUE(F37)+1, _xlfn.NUMBERVALUE(F37)), "")</f>
        <v/>
      </c>
      <c r="J37" s="143">
        <v>290</v>
      </c>
      <c r="K37" s="134"/>
      <c r="L37" s="42">
        <f t="shared" ref="L37:L62" si="50">IF(J37&lt;&gt;"", J37/K$63, "")</f>
        <v>3.4148179548773019E-3</v>
      </c>
      <c r="M37" s="43">
        <f t="shared" si="37"/>
        <v>0</v>
      </c>
      <c r="N37" s="43">
        <f t="shared" ref="N37:N62" si="51">IF(J37&lt;&gt;"", J37-M37*K$63, "")</f>
        <v>290</v>
      </c>
      <c r="O37" s="43" t="str">
        <f>IF(J37&lt;&gt;"", IF(RANK(N37, N$5:N$62)+COUNTIF(N$37:N37, N37) -1&lt;=(O$65-M$63), RANK(N37, N$5:N$62)+COUNTIF(N$37:N37, N37) -1, ""), "")</f>
        <v/>
      </c>
      <c r="P37" s="138" t="str">
        <f t="shared" ref="P37:P62" si="52">IF(IF(O37&lt;&gt;"", _xlfn.NUMBERVALUE(M37)+1, _xlfn.NUMBERVALUE(M37))&lt;&gt;0, IF(O37&lt;&gt;"", _xlfn.NUMBERVALUE(M37)+1, _xlfn.NUMBERVALUE(M37)), "")</f>
        <v/>
      </c>
      <c r="Q37" s="143">
        <v>357</v>
      </c>
      <c r="R37" s="134"/>
      <c r="S37" s="42">
        <f t="shared" ref="S37:S62" si="53">IF(Q37&lt;&gt;"", Q37/R$63, "")</f>
        <v>4.3489383474034282E-3</v>
      </c>
      <c r="T37" s="43">
        <f t="shared" si="38"/>
        <v>0</v>
      </c>
      <c r="U37" s="43">
        <f t="shared" ref="U37:U62" si="54">IF(Q37&lt;&gt;"", Q37-T37*R$63, "")</f>
        <v>357</v>
      </c>
      <c r="V37" s="43" t="str">
        <f>IF(Q37&lt;&gt;"", IF(RANK(U37, U$5:U$62)+COUNTIF(U$37:U37, U37) -1&lt;=(V$65-T$63), RANK(U37, U$5:U$62)+COUNTIF(U$37:U37, U37) -1, ""), "")</f>
        <v/>
      </c>
      <c r="W37" s="138" t="str">
        <f t="shared" ref="W37:W62" si="55">IF(IF(V37&lt;&gt;"", _xlfn.NUMBERVALUE(T37)+1, _xlfn.NUMBERVALUE(T37))&lt;&gt;0, IF(V37&lt;&gt;"", _xlfn.NUMBERVALUE(T37)+1, _xlfn.NUMBERVALUE(T37)), "")</f>
        <v/>
      </c>
      <c r="X37" s="143">
        <v>690</v>
      </c>
      <c r="Y37" s="134"/>
      <c r="Z37" s="42">
        <f t="shared" ref="Z37:Z62" si="56">IF(X37&lt;&gt;"", X37/Y$63, "")</f>
        <v>8.2925715384522935E-3</v>
      </c>
      <c r="AA37" s="43">
        <f t="shared" si="39"/>
        <v>0</v>
      </c>
      <c r="AB37" s="43">
        <f t="shared" ref="AB37:AB62" si="57">IF(X37&lt;&gt;"", X37-AA37*Y$63, "")</f>
        <v>690</v>
      </c>
      <c r="AC37" s="43" t="str">
        <f>IF(X37&lt;&gt;"", IF(RANK(AB37, AB$5:AB$62)+COUNTIF(AB$37:AB37, AB37) -1&lt;=(AC$65-AA$63), RANK(AB37, AB$5:AB$62)+COUNTIF(AB$37:AB37, AB37) -1, ""), "")</f>
        <v/>
      </c>
      <c r="AD37" s="138" t="str">
        <f t="shared" ref="AD37:AD62" si="58">IF(IF(AC37&lt;&gt;"", _xlfn.NUMBERVALUE(AA37)+1, _xlfn.NUMBERVALUE(AA37))&lt;&gt;0, IF(AC37&lt;&gt;"", _xlfn.NUMBERVALUE(AA37)+1, _xlfn.NUMBERVALUE(AA37)), "")</f>
        <v/>
      </c>
      <c r="AE37" s="143">
        <v>1966</v>
      </c>
      <c r="AF37" s="134"/>
      <c r="AG37" s="42">
        <f t="shared" ref="AG37:AG62" si="59">IF(AE37&lt;&gt;"", AE37/AF$63, "")</f>
        <v>2.3472945221834855E-2</v>
      </c>
      <c r="AH37" s="43">
        <f t="shared" si="40"/>
        <v>0</v>
      </c>
      <c r="AI37" s="43">
        <f t="shared" ref="AI37:AI62" si="60">IF(AE37&lt;&gt;"", AE37-AH37*AF$63, "")</f>
        <v>1966</v>
      </c>
      <c r="AJ37" s="43" t="str">
        <f>IF(AE37&lt;&gt;"", IF(RANK(AI37, AI$5:AI$62)+COUNTIF(AI$37:AI37, AI37) -1&lt;=(AJ$65-AH$63), RANK(AI37, AI$5:AI$62)+COUNTIF(AI$37:AI37, AI37) -1, ""), "")</f>
        <v/>
      </c>
      <c r="AK37" s="138" t="str">
        <f t="shared" ref="AK37:AK62" si="61">IF(IF(AJ37&lt;&gt;"", _xlfn.NUMBERVALUE(AH37)+1, _xlfn.NUMBERVALUE(AH37))&lt;&gt;0, IF(AJ37&lt;&gt;"", _xlfn.NUMBERVALUE(AH37)+1, _xlfn.NUMBERVALUE(AH37)), "")</f>
        <v/>
      </c>
      <c r="AL37" s="143">
        <v>838</v>
      </c>
      <c r="AM37" s="134"/>
      <c r="AN37" s="42">
        <f t="shared" ref="AN37:AN62" si="62">IF(AL37&lt;&gt;"", AL37/AM$63, "")</f>
        <v>1.0108442600209889E-2</v>
      </c>
      <c r="AO37" s="43">
        <f t="shared" si="41"/>
        <v>0</v>
      </c>
      <c r="AP37" s="43">
        <f t="shared" ref="AP37:AP62" si="63">IF(AL37&lt;&gt;"", AL37-AO37*AM$63, "")</f>
        <v>838</v>
      </c>
      <c r="AQ37" s="43" t="str">
        <f>IF(AL37&lt;&gt;"", IF(RANK(AP37, AP$5:AP$62)+COUNTIF(AP$37:AP37, AP37) -1&lt;=(AQ$65-AO$63), RANK(AP37, AP$5:AP$62)+COUNTIF(AP$37:AP37, AP37) -1, ""), "")</f>
        <v/>
      </c>
      <c r="AR37" s="138" t="str">
        <f t="shared" ref="AR37:AR62" si="64">IF(IF(AQ37&lt;&gt;"", _xlfn.NUMBERVALUE(AO37)+1, _xlfn.NUMBERVALUE(AO37))&lt;&gt;0, IF(AQ37&lt;&gt;"", _xlfn.NUMBERVALUE(AO37)+1, _xlfn.NUMBERVALUE(AO37)), "")</f>
        <v/>
      </c>
      <c r="AS37" s="143">
        <v>731</v>
      </c>
      <c r="AT37" s="134"/>
      <c r="AU37" s="42">
        <f t="shared" ref="AU37:AU62" si="65">IF(AS37&lt;&gt;"", AS37/AT$63, "")</f>
        <v>8.656009473060982E-3</v>
      </c>
      <c r="AV37" s="43">
        <f t="shared" si="42"/>
        <v>0</v>
      </c>
      <c r="AW37" s="43">
        <f t="shared" ref="AW37:AW62" si="66">IF(AS37&lt;&gt;"", AS37-AV37*AT$63, "")</f>
        <v>731</v>
      </c>
      <c r="AX37" s="43" t="str">
        <f>IF(AS37&lt;&gt;"", IF(RANK(AW37, AW$5:AW$62)+COUNTIF(AW$37:AW37, AW37) -1&lt;=(AX$65-AV$63), RANK(AW37, AW$5:AW$62)+COUNTIF(AW$37:AW37, AW37) -1, ""), "")</f>
        <v/>
      </c>
      <c r="AY37" s="138" t="str">
        <f t="shared" ref="AY37:AY62" si="67">IF(IF(AX37&lt;&gt;"", _xlfn.NUMBERVALUE(AV37)+1, _xlfn.NUMBERVALUE(AV37))&lt;&gt;0, IF(AX37&lt;&gt;"", _xlfn.NUMBERVALUE(AV37)+1, _xlfn.NUMBERVALUE(AV37)), "")</f>
        <v/>
      </c>
      <c r="AZ37" s="143">
        <v>580</v>
      </c>
      <c r="BA37" s="134"/>
      <c r="BB37" s="42">
        <f t="shared" ref="BB37:BB62" si="68">IF(AZ37&lt;&gt;"", AZ37/BA$63, "")</f>
        <v>7.4422901723275123E-3</v>
      </c>
      <c r="BC37" s="43">
        <f t="shared" si="43"/>
        <v>0</v>
      </c>
      <c r="BD37" s="43">
        <f t="shared" ref="BD37:BD62" si="69">IF(AZ37&lt;&gt;"", AZ37-BC37*BA$63, "")</f>
        <v>580</v>
      </c>
      <c r="BE37" s="43" t="str">
        <f>IF(AZ37&lt;&gt;"", IF(RANK(BD37, BD$5:BD$62)+COUNTIF(BD$37:BD37, BD37) -1&lt;=(BE$65-BC$63), RANK(BD37, BD$5:BD$62)+COUNTIF(BD$37:BD37, BD37) -1, ""), "")</f>
        <v/>
      </c>
      <c r="BF37" s="138" t="str">
        <f t="shared" ref="BF37:BF62" si="70">IF(IF(BE37&lt;&gt;"", _xlfn.NUMBERVALUE(BC37)+1, _xlfn.NUMBERVALUE(BC37))&lt;&gt;0, IF(BE37&lt;&gt;"", _xlfn.NUMBERVALUE(BC37)+1, _xlfn.NUMBERVALUE(BC37)), "")</f>
        <v/>
      </c>
      <c r="BG37" s="149" t="str">
        <f t="shared" ref="BG37:BG62" si="71">IF(_xlfn.NUMBERVALUE(I37)+_xlfn.NUMBERVALUE(P37)+_xlfn.NUMBERVALUE(W37)+_xlfn.NUMBERVALUE(AD37)+_xlfn.NUMBERVALUE(AK37)+_xlfn.NUMBERVALUE(AR37)+_xlfn.NUMBERVALUE(AY37)+_xlfn.NUMBERVALUE(BF37)&lt;&gt;0, _xlfn.NUMBERVALUE(I37)+_xlfn.NUMBERVALUE(P37)+_xlfn.NUMBERVALUE(W37)+_xlfn.NUMBERVALUE(AD37)+_xlfn.NUMBERVALUE(AK37)+_xlfn.NUMBERVALUE(AR37)+_xlfn.NUMBERVALUE(AY37)+_xlfn.NUMBERVALUE(BF37), "")</f>
        <v/>
      </c>
      <c r="BH37" s="50">
        <f t="shared" ref="BH37:BH62" si="72">IF(_xlfn.NUMBERVALUE(C37)+_xlfn.NUMBERVALUE(J37)+_xlfn.NUMBERVALUE(Q37)+_xlfn.NUMBERVALUE(X37)+_xlfn.NUMBERVALUE(AE37)+_xlfn.NUMBERVALUE(AL37)+_xlfn.NUMBERVALUE(AS37)+_xlfn.NUMBERVALUE(AZ37)&lt;&gt;0, _xlfn.NUMBERVALUE(C37)+_xlfn.NUMBERVALUE(J37)+_xlfn.NUMBERVALUE(Q37)+_xlfn.NUMBERVALUE(X37)+_xlfn.NUMBERVALUE(AE37)+_xlfn.NUMBERVALUE(AL37)+_xlfn.NUMBERVALUE(AS37)+_xlfn.NUMBERVALUE(AZ37), "")</f>
        <v>5681</v>
      </c>
      <c r="BI37" s="51"/>
      <c r="BJ37" s="84" t="str">
        <f t="shared" ref="BJ37:BJ62" si="73">IF(BH37&gt;=BI$63, BH37, "")</f>
        <v/>
      </c>
      <c r="BK37" s="86" t="str">
        <f t="shared" ref="BK37:BK62" si="74">IF(AND(BG37&lt;&gt; "", BJ37= ""),BG37, "")</f>
        <v/>
      </c>
      <c r="BL37" s="86"/>
      <c r="BM37" s="83" t="str">
        <f t="shared" ref="BM37:BM62" si="75">IF(BJ37&lt;&gt;"", BJ37/BL$63, "")</f>
        <v/>
      </c>
      <c r="BN37" s="86" t="str">
        <f t="shared" ref="BN37:BN62" si="76">IF(BM37&lt;&gt;"", _xlfn.FLOOR.MATH(BM37), "")</f>
        <v/>
      </c>
      <c r="BO37" s="86" t="str">
        <f t="shared" ref="BO37:BO62" si="77">IF(BJ37&lt;&gt;"", BJ37-BN37*BL$63, "")</f>
        <v/>
      </c>
      <c r="BP37" s="84" t="str">
        <f>IF(BJ37&lt;&gt;"", IF(RANK(BO37, BO$5:BO$62)+COUNTIF(BO$37:BO37, BO37) -1&lt;=(B$68-BK$63-BN$63), RANK(BO37, BO$5:BO$62)+COUNTIF(BO$37:BO37, BO37) -1, ""), "")</f>
        <v/>
      </c>
      <c r="BQ37" s="93" t="str">
        <f t="shared" ref="BQ37:BQ62" si="78">IF(_xlfn.NUMBERVALUE(IF(BP37&lt;&gt; "", BN37+1, BN37)) + _xlfn.NUMBERVALUE(BK37)&lt;&gt;0, _xlfn.NUMBERVALUE(IF(BP37&lt;&gt; "", BN37+1, BN37)) + _xlfn.NUMBERVALUE(BK37), "")</f>
        <v/>
      </c>
      <c r="BR37" s="103" t="str">
        <f t="shared" ref="BR37:BR62" si="79">IF(_xlfn.NUMBERVALUE(BQ37)-_xlfn.NUMBERVALUE(BG37)&lt;&gt;0, _xlfn.NUMBERVALUE(BQ37)-_xlfn.NUMBERVALUE(BG37), "")</f>
        <v/>
      </c>
      <c r="BT37" s="144">
        <f>IF(BH37&lt;&gt; "", BH37/BH63, "")</f>
        <v>1.4433519301560959E-3</v>
      </c>
      <c r="BU37" s="62" t="str">
        <f t="shared" ref="BU37:BU62" si="80">IF(BQ37&lt;&gt; "", BQ37/BQ$63, "")</f>
        <v/>
      </c>
      <c r="BV37" s="70">
        <f t="shared" ref="BV37:BV62" si="81">IF(_xlfn.NUMBERVALUE(BU37)-_xlfn.NUMBERVALUE(BT37)&lt;&gt; 0, _xlfn.NUMBERVALUE(BU37)-_xlfn.NUMBERVALUE(BT37), "")</f>
        <v>-1.4433519301561E-3</v>
      </c>
      <c r="BX37" s="97" t="str">
        <f t="shared" ref="BX37:BX62" si="82">IF(_xlfn.NUMBERVALUE(BQ37)&lt;&gt;0,BH37, "")</f>
        <v/>
      </c>
      <c r="BY37" s="62" t="str">
        <f t="shared" si="44"/>
        <v/>
      </c>
      <c r="BZ37" s="62" t="str">
        <f t="shared" si="45"/>
        <v/>
      </c>
      <c r="CA37" s="145" t="str">
        <f t="shared" si="46"/>
        <v/>
      </c>
    </row>
    <row r="38" spans="1:79" ht="15" customHeight="1" x14ac:dyDescent="0.2">
      <c r="A38" s="47" t="s">
        <v>250</v>
      </c>
      <c r="B38" s="48" t="s">
        <v>308</v>
      </c>
      <c r="C38" s="141">
        <v>2410</v>
      </c>
      <c r="D38" s="134"/>
      <c r="E38" s="42">
        <f t="shared" si="47"/>
        <v>3.1048298785122583E-2</v>
      </c>
      <c r="F38" s="43">
        <f t="shared" si="36"/>
        <v>0</v>
      </c>
      <c r="G38" s="43">
        <f t="shared" si="48"/>
        <v>2410</v>
      </c>
      <c r="H38" s="43" t="str">
        <f>IF(C38&lt;&gt;"", IF(RANK(G38, G$5:G$62)+COUNTIF(G$38:G38, G38) -1&lt;=(H$65-F$63), RANK(G38, G$5:G$62)+COUNTIF(G$38:G38, G38) -1, ""), "")</f>
        <v/>
      </c>
      <c r="I38" s="138" t="str">
        <f t="shared" si="49"/>
        <v/>
      </c>
      <c r="J38" s="143">
        <v>6671</v>
      </c>
      <c r="K38" s="134"/>
      <c r="L38" s="42">
        <f t="shared" si="50"/>
        <v>7.855258819650511E-2</v>
      </c>
      <c r="M38" s="43">
        <f t="shared" si="37"/>
        <v>0</v>
      </c>
      <c r="N38" s="43">
        <f t="shared" si="51"/>
        <v>6671</v>
      </c>
      <c r="O38" s="43" t="str">
        <f>IF(J38&lt;&gt;"", IF(RANK(N38, N$5:N$62)+COUNTIF(N$38:N38, N38) -1&lt;=(O$65-M$63), RANK(N38, N$5:N$62)+COUNTIF(N$38:N38, N38) -1, ""), "")</f>
        <v/>
      </c>
      <c r="P38" s="138" t="str">
        <f t="shared" si="52"/>
        <v/>
      </c>
      <c r="Q38" s="143">
        <v>3647</v>
      </c>
      <c r="R38" s="134"/>
      <c r="S38" s="42">
        <f t="shared" si="53"/>
        <v>4.4427389784258552E-2</v>
      </c>
      <c r="T38" s="43">
        <f t="shared" si="38"/>
        <v>0</v>
      </c>
      <c r="U38" s="43">
        <f t="shared" si="54"/>
        <v>3647</v>
      </c>
      <c r="V38" s="43" t="str">
        <f>IF(Q38&lt;&gt;"", IF(RANK(U38, U$5:U$62)+COUNTIF(U$38:U38, U38) -1&lt;=(V$65-T$63), RANK(U38, U$5:U$62)+COUNTIF(U$38:U38, U38) -1, ""), "")</f>
        <v/>
      </c>
      <c r="W38" s="138" t="str">
        <f t="shared" si="55"/>
        <v/>
      </c>
      <c r="X38" s="143">
        <v>8634</v>
      </c>
      <c r="Y38" s="134"/>
      <c r="Z38" s="42">
        <f t="shared" si="56"/>
        <v>0.10376530820724218</v>
      </c>
      <c r="AA38" s="43">
        <f t="shared" si="39"/>
        <v>0</v>
      </c>
      <c r="AB38" s="43">
        <f t="shared" si="57"/>
        <v>8634</v>
      </c>
      <c r="AC38" s="43" t="str">
        <f>IF(X38&lt;&gt;"", IF(RANK(AB38, AB$5:AB$62)+COUNTIF(AB$38:AB38, AB38) -1&lt;=(AC$65-AA$63), RANK(AB38, AB$5:AB$62)+COUNTIF(AB$38:AB38, AB38) -1, ""), "")</f>
        <v/>
      </c>
      <c r="AD38" s="138" t="str">
        <f t="shared" si="58"/>
        <v/>
      </c>
      <c r="AE38" s="143">
        <v>10352</v>
      </c>
      <c r="AF38" s="134"/>
      <c r="AG38" s="42">
        <f t="shared" si="59"/>
        <v>0.12359711543053632</v>
      </c>
      <c r="AH38" s="43">
        <f t="shared" si="40"/>
        <v>0</v>
      </c>
      <c r="AI38" s="43">
        <f t="shared" si="60"/>
        <v>10352</v>
      </c>
      <c r="AJ38" s="43" t="str">
        <f>IF(AE38&lt;&gt;"", IF(RANK(AI38, AI$5:AI$62)+COUNTIF(AI$38:AI38, AI38) -1&lt;=(AJ$65-AH$63), RANK(AI38, AI$5:AI$62)+COUNTIF(AI$38:AI38, AI38) -1, ""), "")</f>
        <v/>
      </c>
      <c r="AK38" s="138" t="str">
        <f t="shared" si="61"/>
        <v/>
      </c>
      <c r="AL38" s="143">
        <v>2938</v>
      </c>
      <c r="AM38" s="134"/>
      <c r="AN38" s="42">
        <f t="shared" si="62"/>
        <v>3.5439862004077151E-2</v>
      </c>
      <c r="AO38" s="43">
        <f t="shared" si="41"/>
        <v>0</v>
      </c>
      <c r="AP38" s="43">
        <f t="shared" si="63"/>
        <v>2938</v>
      </c>
      <c r="AQ38" s="43" t="str">
        <f>IF(AL38&lt;&gt;"", IF(RANK(AP38, AP$5:AP$62)+COUNTIF(AP$38:AP38, AP38) -1&lt;=(AQ$65-AO$63), RANK(AP38, AP$5:AP$62)+COUNTIF(AP$38:AP38, AP38) -1, ""), "")</f>
        <v/>
      </c>
      <c r="AR38" s="138" t="str">
        <f t="shared" si="64"/>
        <v/>
      </c>
      <c r="AS38" s="143">
        <v>757</v>
      </c>
      <c r="AT38" s="134"/>
      <c r="AU38" s="42">
        <f t="shared" si="65"/>
        <v>8.963883955002961E-3</v>
      </c>
      <c r="AV38" s="43">
        <f t="shared" si="42"/>
        <v>0</v>
      </c>
      <c r="AW38" s="43">
        <f t="shared" si="66"/>
        <v>757</v>
      </c>
      <c r="AX38" s="43" t="str">
        <f>IF(AS38&lt;&gt;"", IF(RANK(AW38, AW$5:AW$62)+COUNTIF(AW$38:AW38, AW38) -1&lt;=(AX$65-AV$63), RANK(AW38, AW$5:AW$62)+COUNTIF(AW$38:AW38, AW38) -1, ""), "")</f>
        <v/>
      </c>
      <c r="AY38" s="138" t="str">
        <f t="shared" si="67"/>
        <v/>
      </c>
      <c r="AZ38" s="143">
        <v>736</v>
      </c>
      <c r="BA38" s="134"/>
      <c r="BB38" s="42">
        <f t="shared" si="68"/>
        <v>9.4440095979880147E-3</v>
      </c>
      <c r="BC38" s="43">
        <f t="shared" si="43"/>
        <v>0</v>
      </c>
      <c r="BD38" s="43">
        <f t="shared" si="69"/>
        <v>736</v>
      </c>
      <c r="BE38" s="43" t="str">
        <f>IF(AZ38&lt;&gt;"", IF(RANK(BD38, BD$5:BD$62)+COUNTIF(BD$38:BD38, BD38) -1&lt;=(BE$65-BC$63), RANK(BD38, BD$5:BD$62)+COUNTIF(BD$38:BD38, BD38) -1, ""), "")</f>
        <v/>
      </c>
      <c r="BF38" s="138" t="str">
        <f t="shared" si="70"/>
        <v/>
      </c>
      <c r="BG38" s="149" t="str">
        <f t="shared" si="71"/>
        <v/>
      </c>
      <c r="BH38" s="50">
        <f t="shared" si="72"/>
        <v>36145</v>
      </c>
      <c r="BI38" s="51"/>
      <c r="BJ38" s="84" t="str">
        <f t="shared" si="73"/>
        <v/>
      </c>
      <c r="BK38" s="86" t="str">
        <f t="shared" si="74"/>
        <v/>
      </c>
      <c r="BL38" s="86"/>
      <c r="BM38" s="83" t="str">
        <f t="shared" si="75"/>
        <v/>
      </c>
      <c r="BN38" s="86" t="str">
        <f t="shared" si="76"/>
        <v/>
      </c>
      <c r="BO38" s="86" t="str">
        <f t="shared" si="77"/>
        <v/>
      </c>
      <c r="BP38" s="84" t="str">
        <f>IF(BJ38&lt;&gt;"", IF(RANK(BO38, BO$5:BO$62)+COUNTIF(BO$38:BO38, BO38) -1&lt;=(B$68-BK$63-BN$63), RANK(BO38, BO$5:BO$62)+COUNTIF(BO$38:BO38, BO38) -1, ""), "")</f>
        <v/>
      </c>
      <c r="BQ38" s="93" t="str">
        <f t="shared" si="78"/>
        <v/>
      </c>
      <c r="BR38" s="103" t="str">
        <f t="shared" si="79"/>
        <v/>
      </c>
      <c r="BT38" s="144">
        <f>IF(BH38&lt;&gt; "", BH38/BH63, "")</f>
        <v>9.1832345565027434E-3</v>
      </c>
      <c r="BU38" s="62" t="str">
        <f t="shared" si="80"/>
        <v/>
      </c>
      <c r="BV38" s="70">
        <f t="shared" si="81"/>
        <v>-9.1832345565027399E-3</v>
      </c>
      <c r="BX38" s="97" t="str">
        <f t="shared" si="82"/>
        <v/>
      </c>
      <c r="BY38" s="62" t="str">
        <f t="shared" si="44"/>
        <v/>
      </c>
      <c r="BZ38" s="62" t="str">
        <f t="shared" si="45"/>
        <v/>
      </c>
      <c r="CA38" s="145" t="str">
        <f t="shared" si="46"/>
        <v/>
      </c>
    </row>
    <row r="39" spans="1:79" ht="15" customHeight="1" x14ac:dyDescent="0.2">
      <c r="A39" s="47" t="s">
        <v>251</v>
      </c>
      <c r="B39" s="48" t="s">
        <v>309</v>
      </c>
      <c r="C39" s="49"/>
      <c r="D39" s="134"/>
      <c r="E39" s="42" t="str">
        <f t="shared" si="47"/>
        <v/>
      </c>
      <c r="F39" s="43" t="str">
        <f t="shared" si="36"/>
        <v/>
      </c>
      <c r="G39" s="43" t="str">
        <f t="shared" si="48"/>
        <v/>
      </c>
      <c r="H39" s="43" t="str">
        <f>IF(C39&lt;&gt;"", IF(RANK(G39, G$5:G$62)+COUNTIF(G$39:G39, G39) -1&lt;=(H$65-F$63), RANK(G39, G$5:G$62)+COUNTIF(G$39:G39, G39) -1, ""), "")</f>
        <v/>
      </c>
      <c r="I39" s="138" t="str">
        <f t="shared" si="49"/>
        <v/>
      </c>
      <c r="J39" s="142"/>
      <c r="K39" s="134"/>
      <c r="L39" s="42" t="str">
        <f t="shared" si="50"/>
        <v/>
      </c>
      <c r="M39" s="43" t="str">
        <f t="shared" si="37"/>
        <v/>
      </c>
      <c r="N39" s="43" t="str">
        <f t="shared" si="51"/>
        <v/>
      </c>
      <c r="O39" s="43" t="str">
        <f>IF(J39&lt;&gt;"", IF(RANK(N39, N$5:N$62)+COUNTIF(N$39:N39, N39) -1&lt;=(O$65-M$63), RANK(N39, N$5:N$62)+COUNTIF(N$39:N39, N39) -1, ""), "")</f>
        <v/>
      </c>
      <c r="P39" s="138" t="str">
        <f t="shared" si="52"/>
        <v/>
      </c>
      <c r="Q39" s="142"/>
      <c r="R39" s="134"/>
      <c r="S39" s="42" t="str">
        <f t="shared" si="53"/>
        <v/>
      </c>
      <c r="T39" s="43" t="str">
        <f t="shared" si="38"/>
        <v/>
      </c>
      <c r="U39" s="43" t="str">
        <f t="shared" si="54"/>
        <v/>
      </c>
      <c r="V39" s="43" t="str">
        <f>IF(Q39&lt;&gt;"", IF(RANK(U39, U$5:U$62)+COUNTIF(U$39:U39, U39) -1&lt;=(V$65-T$63), RANK(U39, U$5:U$62)+COUNTIF(U$39:U39, U39) -1, ""), "")</f>
        <v/>
      </c>
      <c r="W39" s="138" t="str">
        <f t="shared" si="55"/>
        <v/>
      </c>
      <c r="X39" s="142"/>
      <c r="Y39" s="134"/>
      <c r="Z39" s="42" t="str">
        <f t="shared" si="56"/>
        <v/>
      </c>
      <c r="AA39" s="43" t="str">
        <f t="shared" si="39"/>
        <v/>
      </c>
      <c r="AB39" s="43" t="str">
        <f t="shared" si="57"/>
        <v/>
      </c>
      <c r="AC39" s="43" t="str">
        <f>IF(X39&lt;&gt;"", IF(RANK(AB39, AB$5:AB$62)+COUNTIF(AB$39:AB39, AB39) -1&lt;=(AC$65-AA$63), RANK(AB39, AB$5:AB$62)+COUNTIF(AB$39:AB39, AB39) -1, ""), "")</f>
        <v/>
      </c>
      <c r="AD39" s="138" t="str">
        <f t="shared" si="58"/>
        <v/>
      </c>
      <c r="AE39" s="142"/>
      <c r="AF39" s="134"/>
      <c r="AG39" s="42" t="str">
        <f t="shared" si="59"/>
        <v/>
      </c>
      <c r="AH39" s="43" t="str">
        <f t="shared" si="40"/>
        <v/>
      </c>
      <c r="AI39" s="43" t="str">
        <f t="shared" si="60"/>
        <v/>
      </c>
      <c r="AJ39" s="43" t="str">
        <f>IF(AE39&lt;&gt;"", IF(RANK(AI39, AI$5:AI$62)+COUNTIF(AI$39:AI39, AI39) -1&lt;=(AJ$65-AH$63), RANK(AI39, AI$5:AI$62)+COUNTIF(AI$39:AI39, AI39) -1, ""), "")</f>
        <v/>
      </c>
      <c r="AK39" s="138" t="str">
        <f t="shared" si="61"/>
        <v/>
      </c>
      <c r="AL39" s="142"/>
      <c r="AM39" s="134"/>
      <c r="AN39" s="42" t="str">
        <f t="shared" si="62"/>
        <v/>
      </c>
      <c r="AO39" s="43" t="str">
        <f t="shared" si="41"/>
        <v/>
      </c>
      <c r="AP39" s="43" t="str">
        <f t="shared" si="63"/>
        <v/>
      </c>
      <c r="AQ39" s="43" t="str">
        <f>IF(AL39&lt;&gt;"", IF(RANK(AP39, AP$5:AP$62)+COUNTIF(AP$39:AP39, AP39) -1&lt;=(AQ$65-AO$63), RANK(AP39, AP$5:AP$62)+COUNTIF(AP$39:AP39, AP39) -1, ""), "")</f>
        <v/>
      </c>
      <c r="AR39" s="138" t="str">
        <f t="shared" si="64"/>
        <v/>
      </c>
      <c r="AS39" s="142"/>
      <c r="AT39" s="134"/>
      <c r="AU39" s="42" t="str">
        <f t="shared" si="65"/>
        <v/>
      </c>
      <c r="AV39" s="43" t="str">
        <f t="shared" si="42"/>
        <v/>
      </c>
      <c r="AW39" s="43" t="str">
        <f t="shared" si="66"/>
        <v/>
      </c>
      <c r="AX39" s="43" t="str">
        <f>IF(AS39&lt;&gt;"", IF(RANK(AW39, AW$5:AW$62)+COUNTIF(AW$39:AW39, AW39) -1&lt;=(AX$65-AV$63), RANK(AW39, AW$5:AW$62)+COUNTIF(AW$39:AW39, AW39) -1, ""), "")</f>
        <v/>
      </c>
      <c r="AY39" s="138" t="str">
        <f t="shared" si="67"/>
        <v/>
      </c>
      <c r="AZ39" s="142"/>
      <c r="BA39" s="134"/>
      <c r="BB39" s="42" t="str">
        <f t="shared" si="68"/>
        <v/>
      </c>
      <c r="BC39" s="43" t="str">
        <f t="shared" si="43"/>
        <v/>
      </c>
      <c r="BD39" s="43" t="str">
        <f t="shared" si="69"/>
        <v/>
      </c>
      <c r="BE39" s="43" t="str">
        <f>IF(AZ39&lt;&gt;"", IF(RANK(BD39, BD$5:BD$62)+COUNTIF(BD$39:BD39, BD39) -1&lt;=(BE$65-BC$63), RANK(BD39, BD$5:BD$62)+COUNTIF(BD$39:BD39, BD39) -1, ""), "")</f>
        <v/>
      </c>
      <c r="BF39" s="138" t="str">
        <f t="shared" si="70"/>
        <v/>
      </c>
      <c r="BG39" s="149" t="str">
        <f t="shared" si="71"/>
        <v/>
      </c>
      <c r="BH39" s="50" t="str">
        <f t="shared" si="72"/>
        <v/>
      </c>
      <c r="BI39" s="51"/>
      <c r="BJ39" s="84" t="str">
        <f t="shared" si="73"/>
        <v/>
      </c>
      <c r="BK39" s="86" t="str">
        <f t="shared" si="74"/>
        <v/>
      </c>
      <c r="BL39" s="86"/>
      <c r="BM39" s="83" t="str">
        <f t="shared" si="75"/>
        <v/>
      </c>
      <c r="BN39" s="86" t="str">
        <f t="shared" si="76"/>
        <v/>
      </c>
      <c r="BO39" s="86" t="str">
        <f t="shared" si="77"/>
        <v/>
      </c>
      <c r="BP39" s="84" t="str">
        <f>IF(BJ39&lt;&gt;"", IF(RANK(BO39, BO$5:BO$62)+COUNTIF(BO$39:BO39, BO39) -1&lt;=(B$68-BK$63-BN$63), RANK(BO39, BO$5:BO$62)+COUNTIF(BO$39:BO39, BO39) -1, ""), "")</f>
        <v/>
      </c>
      <c r="BQ39" s="93" t="str">
        <f t="shared" si="78"/>
        <v/>
      </c>
      <c r="BR39" s="103" t="str">
        <f t="shared" si="79"/>
        <v/>
      </c>
      <c r="BT39" s="144" t="str">
        <f>IF(BH39&lt;&gt; "", BH39/BH63, "")</f>
        <v/>
      </c>
      <c r="BU39" s="62" t="str">
        <f t="shared" si="80"/>
        <v/>
      </c>
      <c r="BV39" s="70" t="str">
        <f t="shared" si="81"/>
        <v/>
      </c>
      <c r="BX39" s="97" t="str">
        <f t="shared" si="82"/>
        <v/>
      </c>
      <c r="BY39" s="62" t="str">
        <f t="shared" si="44"/>
        <v/>
      </c>
      <c r="BZ39" s="62" t="str">
        <f t="shared" si="45"/>
        <v/>
      </c>
      <c r="CA39" s="145" t="str">
        <f t="shared" si="46"/>
        <v/>
      </c>
    </row>
    <row r="40" spans="1:79" ht="15" customHeight="1" x14ac:dyDescent="0.2">
      <c r="A40" s="47" t="s">
        <v>252</v>
      </c>
      <c r="B40" s="48" t="s">
        <v>310</v>
      </c>
      <c r="C40" s="141">
        <v>121</v>
      </c>
      <c r="D40" s="134"/>
      <c r="E40" s="42">
        <f t="shared" si="47"/>
        <v>1.5588564950206774E-3</v>
      </c>
      <c r="F40" s="43">
        <f t="shared" si="36"/>
        <v>0</v>
      </c>
      <c r="G40" s="43">
        <f t="shared" si="48"/>
        <v>121</v>
      </c>
      <c r="H40" s="43" t="str">
        <f>IF(C40&lt;&gt;"", IF(RANK(G40, G$5:G$62)+COUNTIF(G$40:G40, G40) -1&lt;=(H$65-F$63), RANK(G40, G$5:G$62)+COUNTIF(G$40:G40, G40) -1, ""), "")</f>
        <v/>
      </c>
      <c r="I40" s="138" t="str">
        <f t="shared" si="49"/>
        <v/>
      </c>
      <c r="J40" s="143">
        <v>212</v>
      </c>
      <c r="K40" s="134"/>
      <c r="L40" s="42">
        <f t="shared" si="50"/>
        <v>2.4963496773585795E-3</v>
      </c>
      <c r="M40" s="43">
        <f t="shared" si="37"/>
        <v>0</v>
      </c>
      <c r="N40" s="43">
        <f t="shared" si="51"/>
        <v>212</v>
      </c>
      <c r="O40" s="43" t="str">
        <f>IF(J40&lt;&gt;"", IF(RANK(N40, N$5:N$62)+COUNTIF(N$40:N40, N40) -1&lt;=(O$65-M$63), RANK(N40, N$5:N$62)+COUNTIF(N$40:N40, N40) -1, ""), "")</f>
        <v/>
      </c>
      <c r="P40" s="138" t="str">
        <f t="shared" si="52"/>
        <v/>
      </c>
      <c r="Q40" s="143">
        <v>426</v>
      </c>
      <c r="R40" s="134"/>
      <c r="S40" s="42">
        <f t="shared" si="53"/>
        <v>5.189489456565435E-3</v>
      </c>
      <c r="T40" s="43">
        <f t="shared" si="38"/>
        <v>0</v>
      </c>
      <c r="U40" s="43">
        <f t="shared" si="54"/>
        <v>426</v>
      </c>
      <c r="V40" s="43" t="str">
        <f>IF(Q40&lt;&gt;"", IF(RANK(U40, U$5:U$62)+COUNTIF(U$40:U40, U40) -1&lt;=(V$65-T$63), RANK(U40, U$5:U$62)+COUNTIF(U$40:U40, U40) -1, ""), "")</f>
        <v/>
      </c>
      <c r="W40" s="138" t="str">
        <f t="shared" si="55"/>
        <v/>
      </c>
      <c r="X40" s="143">
        <v>255</v>
      </c>
      <c r="Y40" s="134"/>
      <c r="Z40" s="42">
        <f t="shared" si="56"/>
        <v>3.0646460033410651E-3</v>
      </c>
      <c r="AA40" s="43">
        <f t="shared" si="39"/>
        <v>0</v>
      </c>
      <c r="AB40" s="43">
        <f t="shared" si="57"/>
        <v>255</v>
      </c>
      <c r="AC40" s="43" t="str">
        <f>IF(X40&lt;&gt;"", IF(RANK(AB40, AB$5:AB$62)+COUNTIF(AB$40:AB40, AB40) -1&lt;=(AC$65-AA$63), RANK(AB40, AB$5:AB$62)+COUNTIF(AB$40:AB40, AB40) -1, ""), "")</f>
        <v/>
      </c>
      <c r="AD40" s="138" t="str">
        <f t="shared" si="58"/>
        <v/>
      </c>
      <c r="AE40" s="143">
        <v>177</v>
      </c>
      <c r="AF40" s="134"/>
      <c r="AG40" s="42">
        <f t="shared" si="59"/>
        <v>2.113281436553799E-3</v>
      </c>
      <c r="AH40" s="43">
        <f t="shared" si="40"/>
        <v>0</v>
      </c>
      <c r="AI40" s="43">
        <f t="shared" si="60"/>
        <v>177</v>
      </c>
      <c r="AJ40" s="43" t="str">
        <f>IF(AE40&lt;&gt;"", IF(RANK(AI40, AI$5:AI$62)+COUNTIF(AI$40:AI40, AI40) -1&lt;=(AJ$65-AH$63), RANK(AI40, AI$5:AI$62)+COUNTIF(AI$40:AI40, AI40) -1, ""), "")</f>
        <v/>
      </c>
      <c r="AK40" s="138" t="str">
        <f t="shared" si="61"/>
        <v/>
      </c>
      <c r="AL40" s="143">
        <v>66</v>
      </c>
      <c r="AM40" s="134"/>
      <c r="AN40" s="42">
        <f t="shared" si="62"/>
        <v>7.9613032412154258E-4</v>
      </c>
      <c r="AO40" s="43">
        <f t="shared" si="41"/>
        <v>0</v>
      </c>
      <c r="AP40" s="43">
        <f t="shared" si="63"/>
        <v>66</v>
      </c>
      <c r="AQ40" s="43" t="str">
        <f>IF(AL40&lt;&gt;"", IF(RANK(AP40, AP$5:AP$62)+COUNTIF(AP$40:AP40, AP40) -1&lt;=(AQ$65-AO$63), RANK(AP40, AP$5:AP$62)+COUNTIF(AP$40:AP40, AP40) -1, ""), "")</f>
        <v/>
      </c>
      <c r="AR40" s="138" t="str">
        <f t="shared" si="64"/>
        <v/>
      </c>
      <c r="AS40" s="143">
        <v>45</v>
      </c>
      <c r="AT40" s="134"/>
      <c r="AU40" s="42">
        <f t="shared" si="65"/>
        <v>5.3285968028419183E-4</v>
      </c>
      <c r="AV40" s="43">
        <f t="shared" si="42"/>
        <v>0</v>
      </c>
      <c r="AW40" s="43">
        <f t="shared" si="66"/>
        <v>45</v>
      </c>
      <c r="AX40" s="43" t="str">
        <f>IF(AS40&lt;&gt;"", IF(RANK(AW40, AW$5:AW$62)+COUNTIF(AW$40:AW40, AW40) -1&lt;=(AX$65-AV$63), RANK(AW40, AW$5:AW$62)+COUNTIF(AW$40:AW40, AW40) -1, ""), "")</f>
        <v/>
      </c>
      <c r="AY40" s="138" t="str">
        <f t="shared" si="67"/>
        <v/>
      </c>
      <c r="AZ40" s="143">
        <v>108</v>
      </c>
      <c r="BA40" s="134"/>
      <c r="BB40" s="42">
        <f t="shared" si="68"/>
        <v>1.3858057562265021E-3</v>
      </c>
      <c r="BC40" s="43">
        <f t="shared" si="43"/>
        <v>0</v>
      </c>
      <c r="BD40" s="43">
        <f t="shared" si="69"/>
        <v>108</v>
      </c>
      <c r="BE40" s="43" t="str">
        <f>IF(AZ40&lt;&gt;"", IF(RANK(BD40, BD$5:BD$62)+COUNTIF(BD$40:BD40, BD40) -1&lt;=(BE$65-BC$63), RANK(BD40, BD$5:BD$62)+COUNTIF(BD$40:BD40, BD40) -1, ""), "")</f>
        <v/>
      </c>
      <c r="BF40" s="138" t="str">
        <f t="shared" si="70"/>
        <v/>
      </c>
      <c r="BG40" s="149" t="str">
        <f t="shared" si="71"/>
        <v/>
      </c>
      <c r="BH40" s="50">
        <f t="shared" si="72"/>
        <v>1410</v>
      </c>
      <c r="BI40" s="51"/>
      <c r="BJ40" s="84" t="str">
        <f t="shared" si="73"/>
        <v/>
      </c>
      <c r="BK40" s="86" t="str">
        <f t="shared" si="74"/>
        <v/>
      </c>
      <c r="BL40" s="86"/>
      <c r="BM40" s="83" t="str">
        <f t="shared" si="75"/>
        <v/>
      </c>
      <c r="BN40" s="86" t="str">
        <f t="shared" si="76"/>
        <v/>
      </c>
      <c r="BO40" s="86" t="str">
        <f t="shared" si="77"/>
        <v/>
      </c>
      <c r="BP40" s="84" t="str">
        <f>IF(BJ40&lt;&gt;"", IF(RANK(BO40, BO$5:BO$62)+COUNTIF(BO$40:BO40, BO40) -1&lt;=(B$68-BK$63-BN$63), RANK(BO40, BO$5:BO$62)+COUNTIF(BO$40:BO40, BO40) -1, ""), "")</f>
        <v/>
      </c>
      <c r="BQ40" s="93" t="str">
        <f t="shared" si="78"/>
        <v/>
      </c>
      <c r="BR40" s="103" t="str">
        <f t="shared" si="79"/>
        <v/>
      </c>
      <c r="BT40" s="144">
        <f>IF(BH40&lt;&gt; "", BH40/BH63, "")</f>
        <v>3.5823380065483107E-4</v>
      </c>
      <c r="BU40" s="62" t="str">
        <f t="shared" si="80"/>
        <v/>
      </c>
      <c r="BV40" s="70">
        <f t="shared" si="81"/>
        <v>-3.5823380065483102E-4</v>
      </c>
      <c r="BX40" s="97" t="str">
        <f t="shared" si="82"/>
        <v/>
      </c>
      <c r="BY40" s="62" t="str">
        <f t="shared" si="44"/>
        <v/>
      </c>
      <c r="BZ40" s="62" t="str">
        <f t="shared" si="45"/>
        <v/>
      </c>
      <c r="CA40" s="145" t="str">
        <f t="shared" si="46"/>
        <v/>
      </c>
    </row>
    <row r="41" spans="1:79" ht="15" customHeight="1" x14ac:dyDescent="0.2">
      <c r="A41" s="47" t="s">
        <v>253</v>
      </c>
      <c r="B41" s="48" t="s">
        <v>311</v>
      </c>
      <c r="C41" s="49"/>
      <c r="D41" s="134"/>
      <c r="E41" s="42" t="str">
        <f t="shared" si="47"/>
        <v/>
      </c>
      <c r="F41" s="43" t="str">
        <f t="shared" si="36"/>
        <v/>
      </c>
      <c r="G41" s="43" t="str">
        <f t="shared" si="48"/>
        <v/>
      </c>
      <c r="H41" s="43" t="str">
        <f>IF(C41&lt;&gt;"", IF(RANK(G41, G$5:G$62)+COUNTIF(G$41:G41, G41) -1&lt;=(H$65-F$63), RANK(G41, G$5:G$62)+COUNTIF(G$41:G41, G41) -1, ""), "")</f>
        <v/>
      </c>
      <c r="I41" s="138" t="str">
        <f t="shared" si="49"/>
        <v/>
      </c>
      <c r="J41" s="142"/>
      <c r="K41" s="134"/>
      <c r="L41" s="42" t="str">
        <f t="shared" si="50"/>
        <v/>
      </c>
      <c r="M41" s="43" t="str">
        <f t="shared" si="37"/>
        <v/>
      </c>
      <c r="N41" s="43" t="str">
        <f t="shared" si="51"/>
        <v/>
      </c>
      <c r="O41" s="43" t="str">
        <f>IF(J41&lt;&gt;"", IF(RANK(N41, N$5:N$62)+COUNTIF(N$41:N41, N41) -1&lt;=(O$65-M$63), RANK(N41, N$5:N$62)+COUNTIF(N$41:N41, N41) -1, ""), "")</f>
        <v/>
      </c>
      <c r="P41" s="138" t="str">
        <f t="shared" si="52"/>
        <v/>
      </c>
      <c r="Q41" s="142"/>
      <c r="R41" s="134"/>
      <c r="S41" s="42" t="str">
        <f t="shared" si="53"/>
        <v/>
      </c>
      <c r="T41" s="43" t="str">
        <f t="shared" si="38"/>
        <v/>
      </c>
      <c r="U41" s="43" t="str">
        <f t="shared" si="54"/>
        <v/>
      </c>
      <c r="V41" s="43" t="str">
        <f>IF(Q41&lt;&gt;"", IF(RANK(U41, U$5:U$62)+COUNTIF(U$41:U41, U41) -1&lt;=(V$65-T$63), RANK(U41, U$5:U$62)+COUNTIF(U$41:U41, U41) -1, ""), "")</f>
        <v/>
      </c>
      <c r="W41" s="138" t="str">
        <f t="shared" si="55"/>
        <v/>
      </c>
      <c r="X41" s="142"/>
      <c r="Y41" s="134"/>
      <c r="Z41" s="42" t="str">
        <f t="shared" si="56"/>
        <v/>
      </c>
      <c r="AA41" s="43" t="str">
        <f t="shared" si="39"/>
        <v/>
      </c>
      <c r="AB41" s="43" t="str">
        <f t="shared" si="57"/>
        <v/>
      </c>
      <c r="AC41" s="43" t="str">
        <f>IF(X41&lt;&gt;"", IF(RANK(AB41, AB$5:AB$62)+COUNTIF(AB$41:AB41, AB41) -1&lt;=(AC$65-AA$63), RANK(AB41, AB$5:AB$62)+COUNTIF(AB$41:AB41, AB41) -1, ""), "")</f>
        <v/>
      </c>
      <c r="AD41" s="138" t="str">
        <f t="shared" si="58"/>
        <v/>
      </c>
      <c r="AE41" s="142"/>
      <c r="AF41" s="134"/>
      <c r="AG41" s="42" t="str">
        <f t="shared" si="59"/>
        <v/>
      </c>
      <c r="AH41" s="43" t="str">
        <f t="shared" si="40"/>
        <v/>
      </c>
      <c r="AI41" s="43" t="str">
        <f t="shared" si="60"/>
        <v/>
      </c>
      <c r="AJ41" s="43" t="str">
        <f>IF(AE41&lt;&gt;"", IF(RANK(AI41, AI$5:AI$62)+COUNTIF(AI$41:AI41, AI41) -1&lt;=(AJ$65-AH$63), RANK(AI41, AI$5:AI$62)+COUNTIF(AI$41:AI41, AI41) -1, ""), "")</f>
        <v/>
      </c>
      <c r="AK41" s="138" t="str">
        <f t="shared" si="61"/>
        <v/>
      </c>
      <c r="AL41" s="142"/>
      <c r="AM41" s="134"/>
      <c r="AN41" s="42" t="str">
        <f t="shared" si="62"/>
        <v/>
      </c>
      <c r="AO41" s="43" t="str">
        <f t="shared" si="41"/>
        <v/>
      </c>
      <c r="AP41" s="43" t="str">
        <f t="shared" si="63"/>
        <v/>
      </c>
      <c r="AQ41" s="43" t="str">
        <f>IF(AL41&lt;&gt;"", IF(RANK(AP41, AP$5:AP$62)+COUNTIF(AP$41:AP41, AP41) -1&lt;=(AQ$65-AO$63), RANK(AP41, AP$5:AP$62)+COUNTIF(AP$41:AP41, AP41) -1, ""), "")</f>
        <v/>
      </c>
      <c r="AR41" s="138" t="str">
        <f t="shared" si="64"/>
        <v/>
      </c>
      <c r="AS41" s="142"/>
      <c r="AT41" s="134"/>
      <c r="AU41" s="42" t="str">
        <f t="shared" si="65"/>
        <v/>
      </c>
      <c r="AV41" s="43" t="str">
        <f t="shared" si="42"/>
        <v/>
      </c>
      <c r="AW41" s="43" t="str">
        <f t="shared" si="66"/>
        <v/>
      </c>
      <c r="AX41" s="43" t="str">
        <f>IF(AS41&lt;&gt;"", IF(RANK(AW41, AW$5:AW$62)+COUNTIF(AW$41:AW41, AW41) -1&lt;=(AX$65-AV$63), RANK(AW41, AW$5:AW$62)+COUNTIF(AW$41:AW41, AW41) -1, ""), "")</f>
        <v/>
      </c>
      <c r="AY41" s="138" t="str">
        <f t="shared" si="67"/>
        <v/>
      </c>
      <c r="AZ41" s="142"/>
      <c r="BA41" s="134"/>
      <c r="BB41" s="42" t="str">
        <f t="shared" si="68"/>
        <v/>
      </c>
      <c r="BC41" s="43" t="str">
        <f t="shared" si="43"/>
        <v/>
      </c>
      <c r="BD41" s="43" t="str">
        <f t="shared" si="69"/>
        <v/>
      </c>
      <c r="BE41" s="43" t="str">
        <f>IF(AZ41&lt;&gt;"", IF(RANK(BD41, BD$5:BD$62)+COUNTIF(BD$41:BD41, BD41) -1&lt;=(BE$65-BC$63), RANK(BD41, BD$5:BD$62)+COUNTIF(BD$41:BD41, BD41) -1, ""), "")</f>
        <v/>
      </c>
      <c r="BF41" s="138" t="str">
        <f t="shared" si="70"/>
        <v/>
      </c>
      <c r="BG41" s="149" t="str">
        <f t="shared" si="71"/>
        <v/>
      </c>
      <c r="BH41" s="50" t="str">
        <f t="shared" si="72"/>
        <v/>
      </c>
      <c r="BI41" s="51"/>
      <c r="BJ41" s="84" t="str">
        <f t="shared" si="73"/>
        <v/>
      </c>
      <c r="BK41" s="86" t="str">
        <f t="shared" si="74"/>
        <v/>
      </c>
      <c r="BL41" s="86"/>
      <c r="BM41" s="83" t="str">
        <f t="shared" si="75"/>
        <v/>
      </c>
      <c r="BN41" s="86" t="str">
        <f t="shared" si="76"/>
        <v/>
      </c>
      <c r="BO41" s="86" t="str">
        <f t="shared" si="77"/>
        <v/>
      </c>
      <c r="BP41" s="84" t="str">
        <f>IF(BJ41&lt;&gt;"", IF(RANK(BO41, BO$5:BO$62)+COUNTIF(BO$41:BO41, BO41) -1&lt;=(B$68-BK$63-BN$63), RANK(BO41, BO$5:BO$62)+COUNTIF(BO$41:BO41, BO41) -1, ""), "")</f>
        <v/>
      </c>
      <c r="BQ41" s="93" t="str">
        <f t="shared" si="78"/>
        <v/>
      </c>
      <c r="BR41" s="103" t="str">
        <f t="shared" si="79"/>
        <v/>
      </c>
      <c r="BT41" s="144" t="str">
        <f>IF(BH41&lt;&gt; "", BH41/BH63, "")</f>
        <v/>
      </c>
      <c r="BU41" s="62" t="str">
        <f t="shared" si="80"/>
        <v/>
      </c>
      <c r="BV41" s="70" t="str">
        <f t="shared" si="81"/>
        <v/>
      </c>
      <c r="BX41" s="97" t="str">
        <f t="shared" si="82"/>
        <v/>
      </c>
      <c r="BY41" s="62" t="str">
        <f t="shared" si="44"/>
        <v/>
      </c>
      <c r="BZ41" s="62" t="str">
        <f t="shared" si="45"/>
        <v/>
      </c>
      <c r="CA41" s="145" t="str">
        <f t="shared" si="46"/>
        <v/>
      </c>
    </row>
    <row r="42" spans="1:79" ht="15" customHeight="1" x14ac:dyDescent="0.2">
      <c r="A42" s="47" t="s">
        <v>254</v>
      </c>
      <c r="B42" s="48" t="s">
        <v>312</v>
      </c>
      <c r="C42" s="141">
        <v>183</v>
      </c>
      <c r="D42" s="134"/>
      <c r="E42" s="42">
        <f t="shared" si="47"/>
        <v>2.3576094098246608E-3</v>
      </c>
      <c r="F42" s="43">
        <f t="shared" si="36"/>
        <v>0</v>
      </c>
      <c r="G42" s="43">
        <f t="shared" si="48"/>
        <v>183</v>
      </c>
      <c r="H42" s="43" t="str">
        <f>IF(C42&lt;&gt;"", IF(RANK(G42, G$5:G$62)+COUNTIF(G$42:G42, G42) -1&lt;=(H$65-F$63), RANK(G42, G$5:G$62)+COUNTIF(G$42:G42, G42) -1, ""), "")</f>
        <v/>
      </c>
      <c r="I42" s="138" t="str">
        <f t="shared" si="49"/>
        <v/>
      </c>
      <c r="J42" s="143">
        <v>122</v>
      </c>
      <c r="K42" s="134"/>
      <c r="L42" s="42">
        <f t="shared" si="50"/>
        <v>1.4365785879138994E-3</v>
      </c>
      <c r="M42" s="43">
        <f t="shared" si="37"/>
        <v>0</v>
      </c>
      <c r="N42" s="43">
        <f t="shared" si="51"/>
        <v>122</v>
      </c>
      <c r="O42" s="43" t="str">
        <f>IF(J42&lt;&gt;"", IF(RANK(N42, N$5:N$62)+COUNTIF(N$42:N42, N42) -1&lt;=(O$65-M$63), RANK(N42, N$5:N$62)+COUNTIF(N$42:N42, N42) -1, ""), "")</f>
        <v/>
      </c>
      <c r="P42" s="138" t="str">
        <f t="shared" si="52"/>
        <v/>
      </c>
      <c r="Q42" s="143">
        <v>235</v>
      </c>
      <c r="R42" s="134"/>
      <c r="S42" s="42">
        <f t="shared" si="53"/>
        <v>2.8627465312039374E-3</v>
      </c>
      <c r="T42" s="43">
        <f t="shared" si="38"/>
        <v>0</v>
      </c>
      <c r="U42" s="43">
        <f t="shared" si="54"/>
        <v>235</v>
      </c>
      <c r="V42" s="43" t="str">
        <f>IF(Q42&lt;&gt;"", IF(RANK(U42, U$5:U$62)+COUNTIF(U$42:U42, U42) -1&lt;=(V$65-T$63), RANK(U42, U$5:U$62)+COUNTIF(U$42:U42, U42) -1, ""), "")</f>
        <v/>
      </c>
      <c r="W42" s="138" t="str">
        <f t="shared" si="55"/>
        <v/>
      </c>
      <c r="X42" s="143">
        <v>117</v>
      </c>
      <c r="Y42" s="134"/>
      <c r="Z42" s="42">
        <f t="shared" si="56"/>
        <v>1.4061316956506063E-3</v>
      </c>
      <c r="AA42" s="43">
        <f t="shared" si="39"/>
        <v>0</v>
      </c>
      <c r="AB42" s="43">
        <f t="shared" si="57"/>
        <v>117</v>
      </c>
      <c r="AC42" s="43" t="str">
        <f>IF(X42&lt;&gt;"", IF(RANK(AB42, AB$5:AB$62)+COUNTIF(AB$42:AB42, AB42) -1&lt;=(AC$65-AA$63), RANK(AB42, AB$5:AB$62)+COUNTIF(AB$42:AB42, AB42) -1, ""), "")</f>
        <v/>
      </c>
      <c r="AD42" s="138" t="str">
        <f t="shared" si="58"/>
        <v/>
      </c>
      <c r="AE42" s="143">
        <v>282</v>
      </c>
      <c r="AF42" s="134"/>
      <c r="AG42" s="42">
        <f t="shared" si="59"/>
        <v>3.3669229667128327E-3</v>
      </c>
      <c r="AH42" s="43">
        <f t="shared" si="40"/>
        <v>0</v>
      </c>
      <c r="AI42" s="43">
        <f t="shared" si="60"/>
        <v>282</v>
      </c>
      <c r="AJ42" s="43" t="str">
        <f>IF(AE42&lt;&gt;"", IF(RANK(AI42, AI$5:AI$62)+COUNTIF(AI$42:AI42, AI42) -1&lt;=(AJ$65-AH$63), RANK(AI42, AI$5:AI$62)+COUNTIF(AI$42:AI42, AI42) -1, ""), "")</f>
        <v/>
      </c>
      <c r="AK42" s="138" t="str">
        <f t="shared" si="61"/>
        <v/>
      </c>
      <c r="AL42" s="143">
        <v>301</v>
      </c>
      <c r="AM42" s="134"/>
      <c r="AN42" s="42">
        <f t="shared" si="62"/>
        <v>3.6308367812209743E-3</v>
      </c>
      <c r="AO42" s="43">
        <f t="shared" si="41"/>
        <v>0</v>
      </c>
      <c r="AP42" s="43">
        <f t="shared" si="63"/>
        <v>301</v>
      </c>
      <c r="AQ42" s="43" t="str">
        <f>IF(AL42&lt;&gt;"", IF(RANK(AP42, AP$5:AP$62)+COUNTIF(AP$42:AP42, AP42) -1&lt;=(AQ$65-AO$63), RANK(AP42, AP$5:AP$62)+COUNTIF(AP$42:AP42, AP42) -1, ""), "")</f>
        <v/>
      </c>
      <c r="AR42" s="138" t="str">
        <f t="shared" si="64"/>
        <v/>
      </c>
      <c r="AS42" s="143">
        <v>379</v>
      </c>
      <c r="AT42" s="134"/>
      <c r="AU42" s="42">
        <f t="shared" si="65"/>
        <v>4.4878626406157493E-3</v>
      </c>
      <c r="AV42" s="43">
        <f t="shared" si="42"/>
        <v>0</v>
      </c>
      <c r="AW42" s="43">
        <f t="shared" si="66"/>
        <v>379</v>
      </c>
      <c r="AX42" s="43" t="str">
        <f>IF(AS42&lt;&gt;"", IF(RANK(AW42, AW$5:AW$62)+COUNTIF(AW$42:AW42, AW42) -1&lt;=(AX$65-AV$63), RANK(AW42, AW$5:AW$62)+COUNTIF(AW$42:AW42, AW42) -1, ""), "")</f>
        <v/>
      </c>
      <c r="AY42" s="138" t="str">
        <f t="shared" si="67"/>
        <v/>
      </c>
      <c r="AZ42" s="143">
        <v>160</v>
      </c>
      <c r="BA42" s="134"/>
      <c r="BB42" s="42">
        <f t="shared" si="68"/>
        <v>2.0530455647800035E-3</v>
      </c>
      <c r="BC42" s="43">
        <f t="shared" si="43"/>
        <v>0</v>
      </c>
      <c r="BD42" s="43">
        <f t="shared" si="69"/>
        <v>160</v>
      </c>
      <c r="BE42" s="43" t="str">
        <f>IF(AZ42&lt;&gt;"", IF(RANK(BD42, BD$5:BD$62)+COUNTIF(BD$42:BD42, BD42) -1&lt;=(BE$65-BC$63), RANK(BD42, BD$5:BD$62)+COUNTIF(BD$42:BD42, BD42) -1, ""), "")</f>
        <v/>
      </c>
      <c r="BF42" s="138" t="str">
        <f t="shared" si="70"/>
        <v/>
      </c>
      <c r="BG42" s="149" t="str">
        <f t="shared" si="71"/>
        <v/>
      </c>
      <c r="BH42" s="50">
        <f t="shared" si="72"/>
        <v>1779</v>
      </c>
      <c r="BI42" s="51"/>
      <c r="BJ42" s="84" t="str">
        <f t="shared" si="73"/>
        <v/>
      </c>
      <c r="BK42" s="86" t="str">
        <f t="shared" si="74"/>
        <v/>
      </c>
      <c r="BL42" s="86"/>
      <c r="BM42" s="83" t="str">
        <f t="shared" si="75"/>
        <v/>
      </c>
      <c r="BN42" s="86" t="str">
        <f t="shared" si="76"/>
        <v/>
      </c>
      <c r="BO42" s="86" t="str">
        <f t="shared" si="77"/>
        <v/>
      </c>
      <c r="BP42" s="84" t="str">
        <f>IF(BJ42&lt;&gt;"", IF(RANK(BO42, BO$5:BO$62)+COUNTIF(BO$42:BO42, BO42) -1&lt;=(B$68-BK$63-BN$63), RANK(BO42, BO$5:BO$62)+COUNTIF(BO$42:BO42, BO42) -1, ""), "")</f>
        <v/>
      </c>
      <c r="BQ42" s="93" t="str">
        <f t="shared" si="78"/>
        <v/>
      </c>
      <c r="BR42" s="103" t="str">
        <f t="shared" si="79"/>
        <v/>
      </c>
      <c r="BT42" s="144">
        <f>IF(BH42&lt;&gt; "", BH42/BH63, "")</f>
        <v>4.5198434848577621E-4</v>
      </c>
      <c r="BU42" s="62" t="str">
        <f t="shared" si="80"/>
        <v/>
      </c>
      <c r="BV42" s="70">
        <f t="shared" si="81"/>
        <v>-4.5198434848577599E-4</v>
      </c>
      <c r="BX42" s="97" t="str">
        <f t="shared" si="82"/>
        <v/>
      </c>
      <c r="BY42" s="62" t="str">
        <f t="shared" si="44"/>
        <v/>
      </c>
      <c r="BZ42" s="62" t="str">
        <f t="shared" si="45"/>
        <v/>
      </c>
      <c r="CA42" s="145" t="str">
        <f t="shared" si="46"/>
        <v/>
      </c>
    </row>
    <row r="43" spans="1:79" ht="15" customHeight="1" x14ac:dyDescent="0.2">
      <c r="A43" s="47" t="s">
        <v>255</v>
      </c>
      <c r="B43" s="48" t="s">
        <v>313</v>
      </c>
      <c r="C43" s="141">
        <v>3831</v>
      </c>
      <c r="D43" s="134"/>
      <c r="E43" s="42">
        <f t="shared" si="47"/>
        <v>4.9355200267968719E-2</v>
      </c>
      <c r="F43" s="43">
        <f t="shared" si="36"/>
        <v>0</v>
      </c>
      <c r="G43" s="43">
        <f t="shared" si="48"/>
        <v>3831</v>
      </c>
      <c r="H43" s="43" t="str">
        <f>IF(C43&lt;&gt;"", IF(RANK(G43, G$5:G$62)+COUNTIF(G$43:G43, G43) -1&lt;=(H$65-F$63), RANK(G43, G$5:G$62)+COUNTIF(G$43:G43, G43) -1, ""), "")</f>
        <v/>
      </c>
      <c r="I43" s="138" t="str">
        <f t="shared" si="49"/>
        <v/>
      </c>
      <c r="J43" s="143">
        <v>2533</v>
      </c>
      <c r="K43" s="134"/>
      <c r="L43" s="42">
        <f t="shared" si="50"/>
        <v>2.982666855070416E-2</v>
      </c>
      <c r="M43" s="43">
        <f t="shared" si="37"/>
        <v>0</v>
      </c>
      <c r="N43" s="43">
        <f t="shared" si="51"/>
        <v>2533</v>
      </c>
      <c r="O43" s="43" t="str">
        <f>IF(J43&lt;&gt;"", IF(RANK(N43, N$5:N$62)+COUNTIF(N$43:N43, N43) -1&lt;=(O$65-M$63), RANK(N43, N$5:N$62)+COUNTIF(N$43:N43, N43) -1, ""), "")</f>
        <v/>
      </c>
      <c r="P43" s="138" t="str">
        <f t="shared" si="52"/>
        <v/>
      </c>
      <c r="Q43" s="143">
        <v>1129</v>
      </c>
      <c r="R43" s="134"/>
      <c r="S43" s="42">
        <f t="shared" si="53"/>
        <v>1.3753365249911682E-2</v>
      </c>
      <c r="T43" s="43">
        <f t="shared" si="38"/>
        <v>0</v>
      </c>
      <c r="U43" s="43">
        <f t="shared" si="54"/>
        <v>1129</v>
      </c>
      <c r="V43" s="43" t="str">
        <f>IF(Q43&lt;&gt;"", IF(RANK(U43, U$5:U$62)+COUNTIF(U$43:U43, U43) -1&lt;=(V$65-T$63), RANK(U43, U$5:U$62)+COUNTIF(U$43:U43, U43) -1, ""), "")</f>
        <v/>
      </c>
      <c r="W43" s="138" t="str">
        <f t="shared" si="55"/>
        <v/>
      </c>
      <c r="X43" s="143">
        <v>1815</v>
      </c>
      <c r="Y43" s="134"/>
      <c r="Z43" s="42">
        <f t="shared" si="56"/>
        <v>2.1813068612015814E-2</v>
      </c>
      <c r="AA43" s="43">
        <f t="shared" si="39"/>
        <v>0</v>
      </c>
      <c r="AB43" s="43">
        <f t="shared" si="57"/>
        <v>1815</v>
      </c>
      <c r="AC43" s="43" t="str">
        <f>IF(X43&lt;&gt;"", IF(RANK(AB43, AB$5:AB$62)+COUNTIF(AB$43:AB43, AB43) -1&lt;=(AC$65-AA$63), RANK(AB43, AB$5:AB$62)+COUNTIF(AB$43:AB43, AB43) -1, ""), "")</f>
        <v/>
      </c>
      <c r="AD43" s="138" t="str">
        <f t="shared" si="58"/>
        <v/>
      </c>
      <c r="AE43" s="143">
        <v>1136</v>
      </c>
      <c r="AF43" s="134"/>
      <c r="AG43" s="42">
        <f t="shared" si="59"/>
        <v>1.3563207412006305E-2</v>
      </c>
      <c r="AH43" s="43">
        <f t="shared" si="40"/>
        <v>0</v>
      </c>
      <c r="AI43" s="43">
        <f t="shared" si="60"/>
        <v>1136</v>
      </c>
      <c r="AJ43" s="43" t="str">
        <f>IF(AE43&lt;&gt;"", IF(RANK(AI43, AI$5:AI$62)+COUNTIF(AI$43:AI43, AI43) -1&lt;=(AJ$65-AH$63), RANK(AI43, AI$5:AI$62)+COUNTIF(AI$43:AI43, AI43) -1, ""), "")</f>
        <v/>
      </c>
      <c r="AK43" s="138" t="str">
        <f t="shared" si="61"/>
        <v/>
      </c>
      <c r="AL43" s="143">
        <v>584</v>
      </c>
      <c r="AM43" s="134"/>
      <c r="AN43" s="42">
        <f t="shared" si="62"/>
        <v>7.044547110408801E-3</v>
      </c>
      <c r="AO43" s="43">
        <f t="shared" si="41"/>
        <v>0</v>
      </c>
      <c r="AP43" s="43">
        <f t="shared" si="63"/>
        <v>584</v>
      </c>
      <c r="AQ43" s="43" t="str">
        <f>IF(AL43&lt;&gt;"", IF(RANK(AP43, AP$5:AP$62)+COUNTIF(AP$43:AP43, AP43) -1&lt;=(AQ$65-AO$63), RANK(AP43, AP$5:AP$62)+COUNTIF(AP$43:AP43, AP43) -1, ""), "")</f>
        <v/>
      </c>
      <c r="AR43" s="138" t="str">
        <f t="shared" si="64"/>
        <v/>
      </c>
      <c r="AS43" s="143">
        <v>974</v>
      </c>
      <c r="AT43" s="134"/>
      <c r="AU43" s="42">
        <f t="shared" si="65"/>
        <v>1.1533451746595619E-2</v>
      </c>
      <c r="AV43" s="43">
        <f t="shared" si="42"/>
        <v>0</v>
      </c>
      <c r="AW43" s="43">
        <f t="shared" si="66"/>
        <v>974</v>
      </c>
      <c r="AX43" s="43" t="str">
        <f>IF(AS43&lt;&gt;"", IF(RANK(AW43, AW$5:AW$62)+COUNTIF(AW$43:AW43, AW43) -1&lt;=(AX$65-AV$63), RANK(AW43, AW$5:AW$62)+COUNTIF(AW$43:AW43, AW43) -1, ""), "")</f>
        <v/>
      </c>
      <c r="AY43" s="138" t="str">
        <f t="shared" si="67"/>
        <v/>
      </c>
      <c r="AZ43" s="143">
        <v>1017</v>
      </c>
      <c r="BA43" s="134"/>
      <c r="BB43" s="42">
        <f t="shared" si="68"/>
        <v>1.3049670871132896E-2</v>
      </c>
      <c r="BC43" s="43">
        <f t="shared" si="43"/>
        <v>0</v>
      </c>
      <c r="BD43" s="43">
        <f t="shared" si="69"/>
        <v>1017</v>
      </c>
      <c r="BE43" s="43" t="str">
        <f>IF(AZ43&lt;&gt;"", IF(RANK(BD43, BD$5:BD$62)+COUNTIF(BD$43:BD43, BD43) -1&lt;=(BE$65-BC$63), RANK(BD43, BD$5:BD$62)+COUNTIF(BD$43:BD43, BD43) -1, ""), "")</f>
        <v/>
      </c>
      <c r="BF43" s="138" t="str">
        <f t="shared" si="70"/>
        <v/>
      </c>
      <c r="BG43" s="149" t="str">
        <f t="shared" si="71"/>
        <v/>
      </c>
      <c r="BH43" s="50">
        <f t="shared" si="72"/>
        <v>13019</v>
      </c>
      <c r="BI43" s="51"/>
      <c r="BJ43" s="84" t="str">
        <f t="shared" si="73"/>
        <v/>
      </c>
      <c r="BK43" s="86" t="str">
        <f t="shared" si="74"/>
        <v/>
      </c>
      <c r="BL43" s="86"/>
      <c r="BM43" s="83" t="str">
        <f t="shared" si="75"/>
        <v/>
      </c>
      <c r="BN43" s="86" t="str">
        <f t="shared" si="76"/>
        <v/>
      </c>
      <c r="BO43" s="86" t="str">
        <f t="shared" si="77"/>
        <v/>
      </c>
      <c r="BP43" s="84" t="str">
        <f>IF(BJ43&lt;&gt;"", IF(RANK(BO43, BO$5:BO$62)+COUNTIF(BO$43:BO43, BO43) -1&lt;=(B$68-BK$63-BN$63), RANK(BO43, BO$5:BO$62)+COUNTIF(BO$43:BO43, BO43) -1, ""), "")</f>
        <v/>
      </c>
      <c r="BQ43" s="93" t="str">
        <f t="shared" si="78"/>
        <v/>
      </c>
      <c r="BR43" s="103" t="str">
        <f t="shared" si="79"/>
        <v/>
      </c>
      <c r="BT43" s="144">
        <f>IF(BH43&lt;&gt; "", BH43/BH63, "")</f>
        <v>3.3076920927129403E-3</v>
      </c>
      <c r="BU43" s="62" t="str">
        <f t="shared" si="80"/>
        <v/>
      </c>
      <c r="BV43" s="70">
        <f t="shared" si="81"/>
        <v>-3.3076920927129399E-3</v>
      </c>
      <c r="BX43" s="97" t="str">
        <f t="shared" si="82"/>
        <v/>
      </c>
      <c r="BY43" s="62" t="str">
        <f t="shared" si="44"/>
        <v/>
      </c>
      <c r="BZ43" s="62" t="str">
        <f t="shared" si="45"/>
        <v/>
      </c>
      <c r="CA43" s="145" t="str">
        <f t="shared" si="46"/>
        <v/>
      </c>
    </row>
    <row r="44" spans="1:79" ht="15" customHeight="1" x14ac:dyDescent="0.2">
      <c r="A44" s="160" t="s">
        <v>256</v>
      </c>
      <c r="B44" s="161" t="s">
        <v>314</v>
      </c>
      <c r="C44" s="162">
        <v>7233</v>
      </c>
      <c r="D44" s="163"/>
      <c r="E44" s="164">
        <f t="shared" si="47"/>
        <v>9.3183545689955044E-2</v>
      </c>
      <c r="F44" s="165">
        <f t="shared" si="36"/>
        <v>0</v>
      </c>
      <c r="G44" s="165">
        <f t="shared" si="48"/>
        <v>7233</v>
      </c>
      <c r="H44" s="165" t="str">
        <f>IF(C44&lt;&gt;"", IF(RANK(G44, G$5:G$62)+COUNTIF(G$44:G44, G44) -1&lt;=(H$65-F$63), RANK(G44, G$5:G$62)+COUNTIF(G$44:G44, G44) -1, ""), "")</f>
        <v/>
      </c>
      <c r="I44" s="166" t="str">
        <f t="shared" si="49"/>
        <v/>
      </c>
      <c r="J44" s="167">
        <v>12182</v>
      </c>
      <c r="K44" s="163"/>
      <c r="L44" s="164">
        <f t="shared" si="50"/>
        <v>0.14344590457350101</v>
      </c>
      <c r="M44" s="165">
        <f t="shared" si="37"/>
        <v>0</v>
      </c>
      <c r="N44" s="165">
        <f t="shared" si="51"/>
        <v>12182</v>
      </c>
      <c r="O44" s="165" t="str">
        <f>IF(J44&lt;&gt;"", IF(RANK(N44, N$5:N$62)+COUNTIF(N$44:N44, N44) -1&lt;=(O$65-M$63), RANK(N44, N$5:N$62)+COUNTIF(N$44:N44, N44) -1, ""), "")</f>
        <v/>
      </c>
      <c r="P44" s="166" t="str">
        <f t="shared" si="52"/>
        <v/>
      </c>
      <c r="Q44" s="167">
        <v>7674</v>
      </c>
      <c r="R44" s="163"/>
      <c r="S44" s="164">
        <f t="shared" si="53"/>
        <v>9.3483901618974533E-2</v>
      </c>
      <c r="T44" s="165">
        <f t="shared" si="38"/>
        <v>0</v>
      </c>
      <c r="U44" s="165">
        <f t="shared" si="54"/>
        <v>7674</v>
      </c>
      <c r="V44" s="165" t="str">
        <f>IF(Q44&lt;&gt;"", IF(RANK(U44, U$5:U$62)+COUNTIF(U$44:U44, U44) -1&lt;=(V$65-T$63), RANK(U44, U$5:U$62)+COUNTIF(U$44:U44, U44) -1, ""), "")</f>
        <v/>
      </c>
      <c r="W44" s="166" t="str">
        <f t="shared" si="55"/>
        <v/>
      </c>
      <c r="X44" s="167">
        <v>22736</v>
      </c>
      <c r="Y44" s="163"/>
      <c r="Z44" s="164">
        <f t="shared" si="56"/>
        <v>0.27324624130181357</v>
      </c>
      <c r="AA44" s="165">
        <f t="shared" si="39"/>
        <v>0</v>
      </c>
      <c r="AB44" s="165">
        <f t="shared" si="57"/>
        <v>22736</v>
      </c>
      <c r="AC44" s="165" t="str">
        <f>IF(X44&lt;&gt;"", IF(RANK(AB44, AB$5:AB$62)+COUNTIF(AB$44:AB44, AB44) -1&lt;=(AC$65-AA$63), RANK(AB44, AB$5:AB$62)+COUNTIF(AB$44:AB44, AB44) -1, ""), "")</f>
        <v/>
      </c>
      <c r="AD44" s="166" t="str">
        <f t="shared" si="58"/>
        <v/>
      </c>
      <c r="AE44" s="167">
        <v>15798</v>
      </c>
      <c r="AF44" s="163"/>
      <c r="AG44" s="164">
        <f t="shared" si="59"/>
        <v>0.18861932279478485</v>
      </c>
      <c r="AH44" s="165">
        <f t="shared" si="40"/>
        <v>0</v>
      </c>
      <c r="AI44" s="165">
        <f t="shared" si="60"/>
        <v>15798</v>
      </c>
      <c r="AJ44" s="165" t="str">
        <f>IF(AE44&lt;&gt;"", IF(RANK(AI44, AI$5:AI$62)+COUNTIF(AI$44:AI44, AI44) -1&lt;=(AJ$65-AH$63), RANK(AI44, AI$5:AI$62)+COUNTIF(AI$44:AI44, AI44) -1, ""), "")</f>
        <v/>
      </c>
      <c r="AK44" s="166" t="str">
        <f t="shared" si="61"/>
        <v/>
      </c>
      <c r="AL44" s="167">
        <v>4915</v>
      </c>
      <c r="AM44" s="163"/>
      <c r="AN44" s="164">
        <f t="shared" si="62"/>
        <v>5.9287583985717908E-2</v>
      </c>
      <c r="AO44" s="165">
        <f t="shared" si="41"/>
        <v>0</v>
      </c>
      <c r="AP44" s="165">
        <f t="shared" si="63"/>
        <v>4915</v>
      </c>
      <c r="AQ44" s="165" t="str">
        <f>IF(AL44&lt;&gt;"", IF(RANK(AP44, AP$5:AP$62)+COUNTIF(AP$44:AP44, AP44) -1&lt;=(AQ$65-AO$63), RANK(AP44, AP$5:AP$62)+COUNTIF(AP$44:AP44, AP44) -1, ""), "")</f>
        <v/>
      </c>
      <c r="AR44" s="166" t="str">
        <f t="shared" si="64"/>
        <v/>
      </c>
      <c r="AS44" s="167">
        <v>4758</v>
      </c>
      <c r="AT44" s="163"/>
      <c r="AU44" s="164">
        <f t="shared" si="65"/>
        <v>5.6341030195381885E-2</v>
      </c>
      <c r="AV44" s="165">
        <f t="shared" si="42"/>
        <v>0</v>
      </c>
      <c r="AW44" s="165">
        <f t="shared" si="66"/>
        <v>4758</v>
      </c>
      <c r="AX44" s="165" t="str">
        <f>IF(AS44&lt;&gt;"", IF(RANK(AW44, AW$5:AW$62)+COUNTIF(AW$44:AW44, AW44) -1&lt;=(AX$65-AV$63), RANK(AW44, AW$5:AW$62)+COUNTIF(AW$44:AW44, AW44) -1, ""), "")</f>
        <v/>
      </c>
      <c r="AY44" s="166" t="str">
        <f t="shared" si="67"/>
        <v/>
      </c>
      <c r="AZ44" s="167">
        <v>8543</v>
      </c>
      <c r="BA44" s="163"/>
      <c r="BB44" s="164">
        <f t="shared" si="68"/>
        <v>0.10961980162447231</v>
      </c>
      <c r="BC44" s="165">
        <f t="shared" si="43"/>
        <v>0</v>
      </c>
      <c r="BD44" s="165">
        <f t="shared" si="69"/>
        <v>8543</v>
      </c>
      <c r="BE44" s="165" t="str">
        <f>IF(AZ44&lt;&gt;"", IF(RANK(BD44, BD$5:BD$62)+COUNTIF(BD$44:BD44, BD44) -1&lt;=(BE$65-BC$63), RANK(BD44, BD$5:BD$62)+COUNTIF(BD$44:BD44, BD44) -1, ""), "")</f>
        <v/>
      </c>
      <c r="BF44" s="166" t="str">
        <f t="shared" si="70"/>
        <v/>
      </c>
      <c r="BG44" s="168" t="str">
        <f t="shared" si="71"/>
        <v/>
      </c>
      <c r="BH44" s="169">
        <f t="shared" si="72"/>
        <v>83839</v>
      </c>
      <c r="BI44" s="170"/>
      <c r="BJ44" s="171">
        <f t="shared" si="73"/>
        <v>83839</v>
      </c>
      <c r="BK44" s="172" t="str">
        <f t="shared" si="74"/>
        <v/>
      </c>
      <c r="BL44" s="172"/>
      <c r="BM44" s="173">
        <f t="shared" si="75"/>
        <v>1.8522634381282725</v>
      </c>
      <c r="BN44" s="172">
        <f t="shared" si="76"/>
        <v>1</v>
      </c>
      <c r="BO44" s="172">
        <f t="shared" si="77"/>
        <v>38576</v>
      </c>
      <c r="BP44" s="171">
        <f>IF(BJ44&lt;&gt;"", IF(RANK(BO44, BO$5:BO$62)+COUNTIF(BO$44:BO44, BO44) -1&lt;=(B$68-BK$63-BN$63), RANK(BO44, BO$5:BO$62)+COUNTIF(BO$44:BO44, BO44) -1, ""), "")</f>
        <v>1</v>
      </c>
      <c r="BQ44" s="171">
        <f t="shared" si="78"/>
        <v>2</v>
      </c>
      <c r="BR44" s="174">
        <f t="shared" si="79"/>
        <v>2</v>
      </c>
      <c r="BT44" s="175">
        <f>IF(BH44&lt;&gt; "", BH44/BH63, "")</f>
        <v>2.1300683413546368E-2</v>
      </c>
      <c r="BU44" s="176">
        <f t="shared" si="80"/>
        <v>2.5000000000000001E-2</v>
      </c>
      <c r="BV44" s="177">
        <f t="shared" si="81"/>
        <v>3.6993165864536021E-3</v>
      </c>
      <c r="BX44" s="178">
        <f t="shared" si="82"/>
        <v>83839</v>
      </c>
      <c r="BY44" s="176">
        <f t="shared" si="44"/>
        <v>2.2867580835298541E-2</v>
      </c>
      <c r="BZ44" s="176">
        <f t="shared" si="45"/>
        <v>2.5000000000000001E-2</v>
      </c>
      <c r="CA44" s="179">
        <f t="shared" si="46"/>
        <v>2.1324191647014608E-3</v>
      </c>
    </row>
    <row r="45" spans="1:79" ht="15" customHeight="1" x14ac:dyDescent="0.2">
      <c r="A45" s="47" t="s">
        <v>257</v>
      </c>
      <c r="B45" s="48" t="s">
        <v>315</v>
      </c>
      <c r="C45" s="141">
        <v>158</v>
      </c>
      <c r="D45" s="134"/>
      <c r="E45" s="42">
        <f t="shared" si="47"/>
        <v>2.0355316215972482E-3</v>
      </c>
      <c r="F45" s="43">
        <f t="shared" si="36"/>
        <v>0</v>
      </c>
      <c r="G45" s="43">
        <f t="shared" si="48"/>
        <v>158</v>
      </c>
      <c r="H45" s="43" t="str">
        <f>IF(C45&lt;&gt;"", IF(RANK(G45, G$5:G$62)+COUNTIF(G$45:G45, G45) -1&lt;=(H$65-F$63), RANK(G45, G$5:G$62)+COUNTIF(G$45:G45, G45) -1, ""), "")</f>
        <v/>
      </c>
      <c r="I45" s="138" t="str">
        <f t="shared" si="49"/>
        <v/>
      </c>
      <c r="J45" s="143">
        <v>54</v>
      </c>
      <c r="K45" s="134"/>
      <c r="L45" s="42">
        <f t="shared" si="50"/>
        <v>6.3586265366680802E-4</v>
      </c>
      <c r="M45" s="43">
        <f t="shared" si="37"/>
        <v>0</v>
      </c>
      <c r="N45" s="43">
        <f t="shared" si="51"/>
        <v>54</v>
      </c>
      <c r="O45" s="43" t="str">
        <f>IF(J45&lt;&gt;"", IF(RANK(N45, N$5:N$62)+COUNTIF(N$45:N45, N45) -1&lt;=(O$65-M$63), RANK(N45, N$5:N$62)+COUNTIF(N$45:N45, N45) -1, ""), "")</f>
        <v/>
      </c>
      <c r="P45" s="138" t="str">
        <f t="shared" si="52"/>
        <v/>
      </c>
      <c r="Q45" s="143">
        <v>54</v>
      </c>
      <c r="R45" s="134"/>
      <c r="S45" s="42">
        <f t="shared" si="53"/>
        <v>6.5782260717026639E-4</v>
      </c>
      <c r="T45" s="43">
        <f t="shared" si="38"/>
        <v>0</v>
      </c>
      <c r="U45" s="43">
        <f t="shared" si="54"/>
        <v>54</v>
      </c>
      <c r="V45" s="43" t="str">
        <f>IF(Q45&lt;&gt;"", IF(RANK(U45, U$5:U$62)+COUNTIF(U$45:U45, U45) -1&lt;=(V$65-T$63), RANK(U45, U$5:U$62)+COUNTIF(U$45:U45, U45) -1, ""), "")</f>
        <v/>
      </c>
      <c r="W45" s="138" t="str">
        <f t="shared" si="55"/>
        <v/>
      </c>
      <c r="X45" s="143">
        <v>92</v>
      </c>
      <c r="Y45" s="134"/>
      <c r="Z45" s="42">
        <f t="shared" si="56"/>
        <v>1.1056762051269726E-3</v>
      </c>
      <c r="AA45" s="43">
        <f t="shared" si="39"/>
        <v>0</v>
      </c>
      <c r="AB45" s="43">
        <f t="shared" si="57"/>
        <v>92</v>
      </c>
      <c r="AC45" s="43" t="str">
        <f>IF(X45&lt;&gt;"", IF(RANK(AB45, AB$5:AB$62)+COUNTIF(AB$45:AB45, AB45) -1&lt;=(AC$65-AA$63), RANK(AB45, AB$5:AB$62)+COUNTIF(AB$45:AB45, AB45) -1, ""), "")</f>
        <v/>
      </c>
      <c r="AD45" s="138" t="str">
        <f t="shared" si="58"/>
        <v/>
      </c>
      <c r="AE45" s="143">
        <v>114</v>
      </c>
      <c r="AF45" s="134"/>
      <c r="AG45" s="42">
        <f t="shared" si="59"/>
        <v>1.3610965184583791E-3</v>
      </c>
      <c r="AH45" s="43">
        <f t="shared" si="40"/>
        <v>0</v>
      </c>
      <c r="AI45" s="43">
        <f t="shared" si="60"/>
        <v>114</v>
      </c>
      <c r="AJ45" s="43" t="str">
        <f>IF(AE45&lt;&gt;"", IF(RANK(AI45, AI$5:AI$62)+COUNTIF(AI$45:AI45, AI45) -1&lt;=(AJ$65-AH$63), RANK(AI45, AI$5:AI$62)+COUNTIF(AI$45:AI45, AI45) -1, ""), "")</f>
        <v/>
      </c>
      <c r="AK45" s="138" t="str">
        <f t="shared" si="61"/>
        <v/>
      </c>
      <c r="AL45" s="143">
        <v>20</v>
      </c>
      <c r="AM45" s="134"/>
      <c r="AN45" s="42">
        <f t="shared" si="62"/>
        <v>2.4125161337016442E-4</v>
      </c>
      <c r="AO45" s="43">
        <f t="shared" si="41"/>
        <v>0</v>
      </c>
      <c r="AP45" s="43">
        <f t="shared" si="63"/>
        <v>20</v>
      </c>
      <c r="AQ45" s="43" t="str">
        <f>IF(AL45&lt;&gt;"", IF(RANK(AP45, AP$5:AP$62)+COUNTIF(AP$45:AP45, AP45) -1&lt;=(AQ$65-AO$63), RANK(AP45, AP$5:AP$62)+COUNTIF(AP$45:AP45, AP45) -1, ""), "")</f>
        <v/>
      </c>
      <c r="AR45" s="138" t="str">
        <f t="shared" si="64"/>
        <v/>
      </c>
      <c r="AS45" s="143">
        <v>43</v>
      </c>
      <c r="AT45" s="134"/>
      <c r="AU45" s="42">
        <f t="shared" si="65"/>
        <v>5.0917702782711668E-4</v>
      </c>
      <c r="AV45" s="43">
        <f t="shared" si="42"/>
        <v>0</v>
      </c>
      <c r="AW45" s="43">
        <f t="shared" si="66"/>
        <v>43</v>
      </c>
      <c r="AX45" s="43" t="str">
        <f>IF(AS45&lt;&gt;"", IF(RANK(AW45, AW$5:AW$62)+COUNTIF(AW$45:AW45, AW45) -1&lt;=(AX$65-AV$63), RANK(AW45, AW$5:AW$62)+COUNTIF(AW$45:AW45, AW45) -1, ""), "")</f>
        <v/>
      </c>
      <c r="AY45" s="138" t="str">
        <f t="shared" si="67"/>
        <v/>
      </c>
      <c r="AZ45" s="143">
        <v>67</v>
      </c>
      <c r="BA45" s="134"/>
      <c r="BB45" s="42">
        <f t="shared" si="68"/>
        <v>8.5971283025162634E-4</v>
      </c>
      <c r="BC45" s="43">
        <f t="shared" si="43"/>
        <v>0</v>
      </c>
      <c r="BD45" s="43">
        <f t="shared" si="69"/>
        <v>67</v>
      </c>
      <c r="BE45" s="43" t="str">
        <f>IF(AZ45&lt;&gt;"", IF(RANK(BD45, BD$5:BD$62)+COUNTIF(BD$45:BD45, BD45) -1&lt;=(BE$65-BC$63), RANK(BD45, BD$5:BD$62)+COUNTIF(BD$45:BD45, BD45) -1, ""), "")</f>
        <v/>
      </c>
      <c r="BF45" s="138" t="str">
        <f t="shared" si="70"/>
        <v/>
      </c>
      <c r="BG45" s="149" t="str">
        <f t="shared" si="71"/>
        <v/>
      </c>
      <c r="BH45" s="50">
        <f t="shared" si="72"/>
        <v>602</v>
      </c>
      <c r="BI45" s="51"/>
      <c r="BJ45" s="84" t="str">
        <f t="shared" si="73"/>
        <v/>
      </c>
      <c r="BK45" s="86" t="str">
        <f t="shared" si="74"/>
        <v/>
      </c>
      <c r="BL45" s="86"/>
      <c r="BM45" s="83" t="str">
        <f t="shared" si="75"/>
        <v/>
      </c>
      <c r="BN45" s="86" t="str">
        <f t="shared" si="76"/>
        <v/>
      </c>
      <c r="BO45" s="86" t="str">
        <f t="shared" si="77"/>
        <v/>
      </c>
      <c r="BP45" s="84" t="str">
        <f>IF(BJ45&lt;&gt;"", IF(RANK(BO45, BO$5:BO$62)+COUNTIF(BO$45:BO45, BO45) -1&lt;=(B$68-BK$63-BN$63), RANK(BO45, BO$5:BO$62)+COUNTIF(BO$45:BO45, BO45) -1, ""), "")</f>
        <v/>
      </c>
      <c r="BQ45" s="93" t="str">
        <f t="shared" si="78"/>
        <v/>
      </c>
      <c r="BR45" s="103" t="str">
        <f t="shared" si="79"/>
        <v/>
      </c>
      <c r="BT45" s="144">
        <f>IF(BH45&lt;&gt; "", BH45/BH63, "")</f>
        <v>1.5294804822284277E-4</v>
      </c>
      <c r="BU45" s="62" t="str">
        <f t="shared" si="80"/>
        <v/>
      </c>
      <c r="BV45" s="70">
        <f t="shared" si="81"/>
        <v>-1.5294804822284301E-4</v>
      </c>
      <c r="BX45" s="97" t="str">
        <f t="shared" si="82"/>
        <v/>
      </c>
      <c r="BY45" s="62" t="str">
        <f t="shared" si="44"/>
        <v/>
      </c>
      <c r="BZ45" s="62" t="str">
        <f t="shared" si="45"/>
        <v/>
      </c>
      <c r="CA45" s="145" t="str">
        <f t="shared" si="46"/>
        <v/>
      </c>
    </row>
    <row r="46" spans="1:79" ht="15" customHeight="1" x14ac:dyDescent="0.2">
      <c r="A46" s="47" t="s">
        <v>258</v>
      </c>
      <c r="B46" s="48" t="s">
        <v>316</v>
      </c>
      <c r="C46" s="49"/>
      <c r="D46" s="134"/>
      <c r="E46" s="42" t="str">
        <f t="shared" si="47"/>
        <v/>
      </c>
      <c r="F46" s="43" t="str">
        <f t="shared" si="36"/>
        <v/>
      </c>
      <c r="G46" s="43" t="str">
        <f t="shared" si="48"/>
        <v/>
      </c>
      <c r="H46" s="43" t="str">
        <f>IF(C46&lt;&gt;"", IF(RANK(G46, G$5:G$62)+COUNTIF(G$46:G46, G46) -1&lt;=(H$65-F$63), RANK(G46, G$5:G$62)+COUNTIF(G$46:G46, G46) -1, ""), "")</f>
        <v/>
      </c>
      <c r="I46" s="138" t="str">
        <f t="shared" si="49"/>
        <v/>
      </c>
      <c r="J46" s="142"/>
      <c r="K46" s="134"/>
      <c r="L46" s="42" t="str">
        <f t="shared" si="50"/>
        <v/>
      </c>
      <c r="M46" s="43" t="str">
        <f t="shared" si="37"/>
        <v/>
      </c>
      <c r="N46" s="43" t="str">
        <f t="shared" si="51"/>
        <v/>
      </c>
      <c r="O46" s="43" t="str">
        <f>IF(J46&lt;&gt;"", IF(RANK(N46, N$5:N$62)+COUNTIF(N$46:N46, N46) -1&lt;=(O$65-M$63), RANK(N46, N$5:N$62)+COUNTIF(N$46:N46, N46) -1, ""), "")</f>
        <v/>
      </c>
      <c r="P46" s="138" t="str">
        <f t="shared" si="52"/>
        <v/>
      </c>
      <c r="Q46" s="142"/>
      <c r="R46" s="134"/>
      <c r="S46" s="42" t="str">
        <f t="shared" si="53"/>
        <v/>
      </c>
      <c r="T46" s="43" t="str">
        <f t="shared" si="38"/>
        <v/>
      </c>
      <c r="U46" s="43" t="str">
        <f t="shared" si="54"/>
        <v/>
      </c>
      <c r="V46" s="43" t="str">
        <f>IF(Q46&lt;&gt;"", IF(RANK(U46, U$5:U$62)+COUNTIF(U$46:U46, U46) -1&lt;=(V$65-T$63), RANK(U46, U$5:U$62)+COUNTIF(U$46:U46, U46) -1, ""), "")</f>
        <v/>
      </c>
      <c r="W46" s="138" t="str">
        <f t="shared" si="55"/>
        <v/>
      </c>
      <c r="X46" s="142"/>
      <c r="Y46" s="134"/>
      <c r="Z46" s="42" t="str">
        <f t="shared" si="56"/>
        <v/>
      </c>
      <c r="AA46" s="43" t="str">
        <f t="shared" si="39"/>
        <v/>
      </c>
      <c r="AB46" s="43" t="str">
        <f t="shared" si="57"/>
        <v/>
      </c>
      <c r="AC46" s="43" t="str">
        <f>IF(X46&lt;&gt;"", IF(RANK(AB46, AB$5:AB$62)+COUNTIF(AB$46:AB46, AB46) -1&lt;=(AC$65-AA$63), RANK(AB46, AB$5:AB$62)+COUNTIF(AB$46:AB46, AB46) -1, ""), "")</f>
        <v/>
      </c>
      <c r="AD46" s="138" t="str">
        <f t="shared" si="58"/>
        <v/>
      </c>
      <c r="AE46" s="142"/>
      <c r="AF46" s="134"/>
      <c r="AG46" s="42" t="str">
        <f t="shared" si="59"/>
        <v/>
      </c>
      <c r="AH46" s="43" t="str">
        <f t="shared" si="40"/>
        <v/>
      </c>
      <c r="AI46" s="43" t="str">
        <f t="shared" si="60"/>
        <v/>
      </c>
      <c r="AJ46" s="43" t="str">
        <f>IF(AE46&lt;&gt;"", IF(RANK(AI46, AI$5:AI$62)+COUNTIF(AI$46:AI46, AI46) -1&lt;=(AJ$65-AH$63), RANK(AI46, AI$5:AI$62)+COUNTIF(AI$46:AI46, AI46) -1, ""), "")</f>
        <v/>
      </c>
      <c r="AK46" s="138" t="str">
        <f t="shared" si="61"/>
        <v/>
      </c>
      <c r="AL46" s="142"/>
      <c r="AM46" s="134"/>
      <c r="AN46" s="42" t="str">
        <f t="shared" si="62"/>
        <v/>
      </c>
      <c r="AO46" s="43" t="str">
        <f t="shared" si="41"/>
        <v/>
      </c>
      <c r="AP46" s="43" t="str">
        <f t="shared" si="63"/>
        <v/>
      </c>
      <c r="AQ46" s="43" t="str">
        <f>IF(AL46&lt;&gt;"", IF(RANK(AP46, AP$5:AP$62)+COUNTIF(AP$46:AP46, AP46) -1&lt;=(AQ$65-AO$63), RANK(AP46, AP$5:AP$62)+COUNTIF(AP$46:AP46, AP46) -1, ""), "")</f>
        <v/>
      </c>
      <c r="AR46" s="138" t="str">
        <f t="shared" si="64"/>
        <v/>
      </c>
      <c r="AS46" s="142"/>
      <c r="AT46" s="134"/>
      <c r="AU46" s="42" t="str">
        <f t="shared" si="65"/>
        <v/>
      </c>
      <c r="AV46" s="43" t="str">
        <f t="shared" si="42"/>
        <v/>
      </c>
      <c r="AW46" s="43" t="str">
        <f t="shared" si="66"/>
        <v/>
      </c>
      <c r="AX46" s="43" t="str">
        <f>IF(AS46&lt;&gt;"", IF(RANK(AW46, AW$5:AW$62)+COUNTIF(AW$46:AW46, AW46) -1&lt;=(AX$65-AV$63), RANK(AW46, AW$5:AW$62)+COUNTIF(AW$46:AW46, AW46) -1, ""), "")</f>
        <v/>
      </c>
      <c r="AY46" s="138" t="str">
        <f t="shared" si="67"/>
        <v/>
      </c>
      <c r="AZ46" s="142"/>
      <c r="BA46" s="134"/>
      <c r="BB46" s="42" t="str">
        <f t="shared" si="68"/>
        <v/>
      </c>
      <c r="BC46" s="43" t="str">
        <f t="shared" si="43"/>
        <v/>
      </c>
      <c r="BD46" s="43" t="str">
        <f t="shared" si="69"/>
        <v/>
      </c>
      <c r="BE46" s="43" t="str">
        <f>IF(AZ46&lt;&gt;"", IF(RANK(BD46, BD$5:BD$62)+COUNTIF(BD$46:BD46, BD46) -1&lt;=(BE$65-BC$63), RANK(BD46, BD$5:BD$62)+COUNTIF(BD$46:BD46, BD46) -1, ""), "")</f>
        <v/>
      </c>
      <c r="BF46" s="138" t="str">
        <f t="shared" si="70"/>
        <v/>
      </c>
      <c r="BG46" s="149" t="str">
        <f t="shared" si="71"/>
        <v/>
      </c>
      <c r="BH46" s="50" t="str">
        <f t="shared" si="72"/>
        <v/>
      </c>
      <c r="BI46" s="51"/>
      <c r="BJ46" s="84" t="str">
        <f t="shared" si="73"/>
        <v/>
      </c>
      <c r="BK46" s="86" t="str">
        <f t="shared" si="74"/>
        <v/>
      </c>
      <c r="BL46" s="86"/>
      <c r="BM46" s="83" t="str">
        <f t="shared" si="75"/>
        <v/>
      </c>
      <c r="BN46" s="86" t="str">
        <f t="shared" si="76"/>
        <v/>
      </c>
      <c r="BO46" s="86" t="str">
        <f t="shared" si="77"/>
        <v/>
      </c>
      <c r="BP46" s="84" t="str">
        <f>IF(BJ46&lt;&gt;"", IF(RANK(BO46, BO$5:BO$62)+COUNTIF(BO$46:BO46, BO46) -1&lt;=(B$68-BK$63-BN$63), RANK(BO46, BO$5:BO$62)+COUNTIF(BO$46:BO46, BO46) -1, ""), "")</f>
        <v/>
      </c>
      <c r="BQ46" s="93" t="str">
        <f t="shared" si="78"/>
        <v/>
      </c>
      <c r="BR46" s="103" t="str">
        <f t="shared" si="79"/>
        <v/>
      </c>
      <c r="BT46" s="144" t="str">
        <f>IF(BH46&lt;&gt; "", BH46/BH63, "")</f>
        <v/>
      </c>
      <c r="BU46" s="62" t="str">
        <f t="shared" si="80"/>
        <v/>
      </c>
      <c r="BV46" s="70" t="str">
        <f t="shared" si="81"/>
        <v/>
      </c>
      <c r="BX46" s="97" t="str">
        <f t="shared" si="82"/>
        <v/>
      </c>
      <c r="BY46" s="62" t="str">
        <f t="shared" si="44"/>
        <v/>
      </c>
      <c r="BZ46" s="62" t="str">
        <f t="shared" si="45"/>
        <v/>
      </c>
      <c r="CA46" s="145" t="str">
        <f t="shared" si="46"/>
        <v/>
      </c>
    </row>
    <row r="47" spans="1:79" ht="15" customHeight="1" x14ac:dyDescent="0.2">
      <c r="A47" s="47" t="s">
        <v>259</v>
      </c>
      <c r="B47" s="48" t="s">
        <v>317</v>
      </c>
      <c r="C47" s="141">
        <v>2820</v>
      </c>
      <c r="D47" s="134"/>
      <c r="E47" s="42">
        <f t="shared" si="47"/>
        <v>3.6330374512052149E-2</v>
      </c>
      <c r="F47" s="43">
        <f t="shared" si="36"/>
        <v>0</v>
      </c>
      <c r="G47" s="43">
        <f t="shared" si="48"/>
        <v>2820</v>
      </c>
      <c r="H47" s="43" t="str">
        <f>IF(C47&lt;&gt;"", IF(RANK(G47, G$5:G$62)+COUNTIF(G$47:G47, G47) -1&lt;=(H$65-F$63), RANK(G47, G$5:G$62)+COUNTIF(G$47:G47, G47) -1, ""), "")</f>
        <v/>
      </c>
      <c r="I47" s="138" t="str">
        <f t="shared" si="49"/>
        <v/>
      </c>
      <c r="J47" s="143">
        <v>3011</v>
      </c>
      <c r="K47" s="134"/>
      <c r="L47" s="42">
        <f t="shared" si="50"/>
        <v>3.5455230559088127E-2</v>
      </c>
      <c r="M47" s="43">
        <f t="shared" si="37"/>
        <v>0</v>
      </c>
      <c r="N47" s="43">
        <f t="shared" si="51"/>
        <v>3011</v>
      </c>
      <c r="O47" s="43" t="str">
        <f>IF(J47&lt;&gt;"", IF(RANK(N47, N$5:N$62)+COUNTIF(N$47:N47, N47) -1&lt;=(O$65-M$63), RANK(N47, N$5:N$62)+COUNTIF(N$47:N47, N47) -1, ""), "")</f>
        <v/>
      </c>
      <c r="P47" s="138" t="str">
        <f t="shared" si="52"/>
        <v/>
      </c>
      <c r="Q47" s="143">
        <v>2771</v>
      </c>
      <c r="R47" s="134"/>
      <c r="S47" s="42">
        <f t="shared" si="53"/>
        <v>3.375604526794089E-2</v>
      </c>
      <c r="T47" s="43">
        <f t="shared" si="38"/>
        <v>0</v>
      </c>
      <c r="U47" s="43">
        <f t="shared" si="54"/>
        <v>2771</v>
      </c>
      <c r="V47" s="43" t="str">
        <f>IF(Q47&lt;&gt;"", IF(RANK(U47, U$5:U$62)+COUNTIF(U$47:U47, U47) -1&lt;=(V$65-T$63), RANK(U47, U$5:U$62)+COUNTIF(U$47:U47, U47) -1, ""), "")</f>
        <v/>
      </c>
      <c r="W47" s="138" t="str">
        <f t="shared" si="55"/>
        <v/>
      </c>
      <c r="X47" s="143">
        <v>4794</v>
      </c>
      <c r="Y47" s="134"/>
      <c r="Z47" s="42">
        <f t="shared" si="56"/>
        <v>5.7615344862812022E-2</v>
      </c>
      <c r="AA47" s="43">
        <f t="shared" si="39"/>
        <v>0</v>
      </c>
      <c r="AB47" s="43">
        <f t="shared" si="57"/>
        <v>4794</v>
      </c>
      <c r="AC47" s="43" t="str">
        <f>IF(X47&lt;&gt;"", IF(RANK(AB47, AB$5:AB$62)+COUNTIF(AB$47:AB47, AB47) -1&lt;=(AC$65-AA$63), RANK(AB47, AB$5:AB$62)+COUNTIF(AB$47:AB47, AB47) -1, ""), "")</f>
        <v/>
      </c>
      <c r="AD47" s="138" t="str">
        <f t="shared" si="58"/>
        <v/>
      </c>
      <c r="AE47" s="143">
        <v>8388</v>
      </c>
      <c r="AF47" s="134"/>
      <c r="AG47" s="42">
        <f t="shared" si="59"/>
        <v>0.10014804909499021</v>
      </c>
      <c r="AH47" s="43">
        <f t="shared" si="40"/>
        <v>0</v>
      </c>
      <c r="AI47" s="43">
        <f t="shared" si="60"/>
        <v>8388</v>
      </c>
      <c r="AJ47" s="43" t="str">
        <f>IF(AE47&lt;&gt;"", IF(RANK(AI47, AI$5:AI$62)+COUNTIF(AI$47:AI47, AI47) -1&lt;=(AJ$65-AH$63), RANK(AI47, AI$5:AI$62)+COUNTIF(AI$47:AI47, AI47) -1, ""), "")</f>
        <v/>
      </c>
      <c r="AK47" s="138" t="str">
        <f t="shared" si="61"/>
        <v/>
      </c>
      <c r="AL47" s="143">
        <v>9907</v>
      </c>
      <c r="AM47" s="134"/>
      <c r="AN47" s="42">
        <f t="shared" si="62"/>
        <v>0.11950398668291094</v>
      </c>
      <c r="AO47" s="43">
        <f t="shared" si="41"/>
        <v>0</v>
      </c>
      <c r="AP47" s="43">
        <f t="shared" si="63"/>
        <v>9907</v>
      </c>
      <c r="AQ47" s="43" t="str">
        <f>IF(AL47&lt;&gt;"", IF(RANK(AP47, AP$5:AP$62)+COUNTIF(AP$47:AP47, AP47) -1&lt;=(AQ$65-AO$63), RANK(AP47, AP$5:AP$62)+COUNTIF(AP$47:AP47, AP47) -1, ""), "")</f>
        <v/>
      </c>
      <c r="AR47" s="138" t="str">
        <f t="shared" si="64"/>
        <v/>
      </c>
      <c r="AS47" s="143">
        <v>5140</v>
      </c>
      <c r="AT47" s="134"/>
      <c r="AU47" s="42">
        <f t="shared" si="65"/>
        <v>6.0864416814683242E-2</v>
      </c>
      <c r="AV47" s="43">
        <f t="shared" si="42"/>
        <v>0</v>
      </c>
      <c r="AW47" s="43">
        <f t="shared" si="66"/>
        <v>5140</v>
      </c>
      <c r="AX47" s="43" t="str">
        <f>IF(AS47&lt;&gt;"", IF(RANK(AW47, AW$5:AW$62)+COUNTIF(AW$47:AW47, AW47) -1&lt;=(AX$65-AV$63), RANK(AW47, AW$5:AW$62)+COUNTIF(AW$47:AW47, AW47) -1, ""), "")</f>
        <v/>
      </c>
      <c r="AY47" s="138" t="str">
        <f t="shared" si="67"/>
        <v/>
      </c>
      <c r="AZ47" s="143">
        <v>3513</v>
      </c>
      <c r="BA47" s="134"/>
      <c r="BB47" s="42">
        <f t="shared" si="68"/>
        <v>4.5077181681700947E-2</v>
      </c>
      <c r="BC47" s="43">
        <f t="shared" si="43"/>
        <v>0</v>
      </c>
      <c r="BD47" s="43">
        <f t="shared" si="69"/>
        <v>3513</v>
      </c>
      <c r="BE47" s="43" t="str">
        <f>IF(AZ47&lt;&gt;"", IF(RANK(BD47, BD$5:BD$62)+COUNTIF(BD$47:BD47, BD47) -1&lt;=(BE$65-BC$63), RANK(BD47, BD$5:BD$62)+COUNTIF(BD$47:BD47, BD47) -1, ""), "")</f>
        <v/>
      </c>
      <c r="BF47" s="138" t="str">
        <f t="shared" si="70"/>
        <v/>
      </c>
      <c r="BG47" s="149" t="str">
        <f t="shared" si="71"/>
        <v/>
      </c>
      <c r="BH47" s="50">
        <f t="shared" si="72"/>
        <v>40344</v>
      </c>
      <c r="BI47" s="51"/>
      <c r="BJ47" s="84" t="str">
        <f t="shared" si="73"/>
        <v/>
      </c>
      <c r="BK47" s="86" t="str">
        <f t="shared" si="74"/>
        <v/>
      </c>
      <c r="BL47" s="86"/>
      <c r="BM47" s="83" t="str">
        <f t="shared" si="75"/>
        <v/>
      </c>
      <c r="BN47" s="86" t="str">
        <f t="shared" si="76"/>
        <v/>
      </c>
      <c r="BO47" s="86" t="str">
        <f t="shared" si="77"/>
        <v/>
      </c>
      <c r="BP47" s="84" t="str">
        <f>IF(BJ47&lt;&gt;"", IF(RANK(BO47, BO$5:BO$62)+COUNTIF(BO$47:BO47, BO47) -1&lt;=(B$68-BK$63-BN$63), RANK(BO47, BO$5:BO$62)+COUNTIF(BO$47:BO47, BO47) -1, ""), "")</f>
        <v/>
      </c>
      <c r="BQ47" s="93" t="str">
        <f t="shared" si="78"/>
        <v/>
      </c>
      <c r="BR47" s="103" t="str">
        <f t="shared" si="79"/>
        <v/>
      </c>
      <c r="BT47" s="144">
        <f>IF(BH47&lt;&gt; "", BH47/BH63, "")</f>
        <v>1.0250059896183336E-2</v>
      </c>
      <c r="BU47" s="62" t="str">
        <f t="shared" si="80"/>
        <v/>
      </c>
      <c r="BV47" s="70">
        <f t="shared" si="81"/>
        <v>-1.02500598961833E-2</v>
      </c>
      <c r="BX47" s="97" t="str">
        <f t="shared" si="82"/>
        <v/>
      </c>
      <c r="BY47" s="62" t="str">
        <f t="shared" si="44"/>
        <v/>
      </c>
      <c r="BZ47" s="62" t="str">
        <f t="shared" si="45"/>
        <v/>
      </c>
      <c r="CA47" s="145" t="str">
        <f t="shared" si="46"/>
        <v/>
      </c>
    </row>
    <row r="48" spans="1:79" ht="15" customHeight="1" x14ac:dyDescent="0.2">
      <c r="A48" s="47" t="s">
        <v>260</v>
      </c>
      <c r="B48" s="48" t="s">
        <v>318</v>
      </c>
      <c r="C48" s="141">
        <v>107</v>
      </c>
      <c r="D48" s="134"/>
      <c r="E48" s="42">
        <f t="shared" si="47"/>
        <v>1.3784929336133262E-3</v>
      </c>
      <c r="F48" s="43">
        <f t="shared" si="36"/>
        <v>0</v>
      </c>
      <c r="G48" s="43">
        <f t="shared" si="48"/>
        <v>107</v>
      </c>
      <c r="H48" s="43" t="str">
        <f>IF(C48&lt;&gt;"", IF(RANK(G48, G$5:G$62)+COUNTIF(G$48:G48, G48) -1&lt;=(H$65-F$63), RANK(G48, G$5:G$62)+COUNTIF(G$48:G48, G48) -1, ""), "")</f>
        <v/>
      </c>
      <c r="I48" s="138" t="str">
        <f t="shared" si="49"/>
        <v/>
      </c>
      <c r="J48" s="143">
        <v>78</v>
      </c>
      <c r="K48" s="134"/>
      <c r="L48" s="42">
        <f t="shared" si="50"/>
        <v>9.184682775187226E-4</v>
      </c>
      <c r="M48" s="43">
        <f t="shared" si="37"/>
        <v>0</v>
      </c>
      <c r="N48" s="43">
        <f t="shared" si="51"/>
        <v>78</v>
      </c>
      <c r="O48" s="43" t="str">
        <f>IF(J48&lt;&gt;"", IF(RANK(N48, N$5:N$62)+COUNTIF(N$48:N48, N48) -1&lt;=(O$65-M$63), RANK(N48, N$5:N$62)+COUNTIF(N$48:N48, N48) -1, ""), "")</f>
        <v/>
      </c>
      <c r="P48" s="138" t="str">
        <f t="shared" si="52"/>
        <v/>
      </c>
      <c r="Q48" s="143">
        <v>51</v>
      </c>
      <c r="R48" s="134"/>
      <c r="S48" s="42">
        <f t="shared" si="53"/>
        <v>6.2127690677191833E-4</v>
      </c>
      <c r="T48" s="43">
        <f t="shared" si="38"/>
        <v>0</v>
      </c>
      <c r="U48" s="43">
        <f t="shared" si="54"/>
        <v>51</v>
      </c>
      <c r="V48" s="43" t="str">
        <f>IF(Q48&lt;&gt;"", IF(RANK(U48, U$5:U$62)+COUNTIF(U$48:U48, U48) -1&lt;=(V$65-T$63), RANK(U48, U$5:U$62)+COUNTIF(U$48:U48, U48) -1, ""), "")</f>
        <v/>
      </c>
      <c r="W48" s="138" t="str">
        <f t="shared" si="55"/>
        <v/>
      </c>
      <c r="X48" s="143">
        <v>159</v>
      </c>
      <c r="Y48" s="134"/>
      <c r="Z48" s="42">
        <f t="shared" si="56"/>
        <v>1.910896919730311E-3</v>
      </c>
      <c r="AA48" s="43">
        <f t="shared" si="39"/>
        <v>0</v>
      </c>
      <c r="AB48" s="43">
        <f t="shared" si="57"/>
        <v>159</v>
      </c>
      <c r="AC48" s="43" t="str">
        <f>IF(X48&lt;&gt;"", IF(RANK(AB48, AB$5:AB$62)+COUNTIF(AB$48:AB48, AB48) -1&lt;=(AC$65-AA$63), RANK(AB48, AB$5:AB$62)+COUNTIF(AB$48:AB48, AB48) -1, ""), "")</f>
        <v/>
      </c>
      <c r="AD48" s="138" t="str">
        <f t="shared" si="58"/>
        <v/>
      </c>
      <c r="AE48" s="143">
        <v>304</v>
      </c>
      <c r="AF48" s="134"/>
      <c r="AG48" s="42">
        <f t="shared" si="59"/>
        <v>3.6295907158890111E-3</v>
      </c>
      <c r="AH48" s="43">
        <f t="shared" si="40"/>
        <v>0</v>
      </c>
      <c r="AI48" s="43">
        <f t="shared" si="60"/>
        <v>304</v>
      </c>
      <c r="AJ48" s="43" t="str">
        <f>IF(AE48&lt;&gt;"", IF(RANK(AI48, AI$5:AI$62)+COUNTIF(AI$48:AI48, AI48) -1&lt;=(AJ$65-AH$63), RANK(AI48, AI$5:AI$62)+COUNTIF(AI$48:AI48, AI48) -1, ""), "")</f>
        <v/>
      </c>
      <c r="AK48" s="138" t="str">
        <f t="shared" si="61"/>
        <v/>
      </c>
      <c r="AL48" s="143">
        <v>221</v>
      </c>
      <c r="AM48" s="134"/>
      <c r="AN48" s="42">
        <f t="shared" si="62"/>
        <v>2.6658303277403168E-3</v>
      </c>
      <c r="AO48" s="43">
        <f t="shared" si="41"/>
        <v>0</v>
      </c>
      <c r="AP48" s="43">
        <f t="shared" si="63"/>
        <v>221</v>
      </c>
      <c r="AQ48" s="43" t="str">
        <f>IF(AL48&lt;&gt;"", IF(RANK(AP48, AP$5:AP$62)+COUNTIF(AP$48:AP48, AP48) -1&lt;=(AQ$65-AO$63), RANK(AP48, AP$5:AP$62)+COUNTIF(AP$48:AP48, AP48) -1, ""), "")</f>
        <v/>
      </c>
      <c r="AR48" s="138" t="str">
        <f t="shared" si="64"/>
        <v/>
      </c>
      <c r="AS48" s="143">
        <v>79</v>
      </c>
      <c r="AT48" s="134"/>
      <c r="AU48" s="42">
        <f t="shared" si="65"/>
        <v>9.3546477205447005E-4</v>
      </c>
      <c r="AV48" s="43">
        <f t="shared" si="42"/>
        <v>0</v>
      </c>
      <c r="AW48" s="43">
        <f t="shared" si="66"/>
        <v>79</v>
      </c>
      <c r="AX48" s="43" t="str">
        <f>IF(AS48&lt;&gt;"", IF(RANK(AW48, AW$5:AW$62)+COUNTIF(AW$48:AW48, AW48) -1&lt;=(AX$65-AV$63), RANK(AW48, AW$5:AW$62)+COUNTIF(AW$48:AW48, AW48) -1, ""), "")</f>
        <v/>
      </c>
      <c r="AY48" s="138" t="str">
        <f t="shared" si="67"/>
        <v/>
      </c>
      <c r="AZ48" s="143">
        <v>73</v>
      </c>
      <c r="BA48" s="134"/>
      <c r="BB48" s="42">
        <f t="shared" si="68"/>
        <v>9.3670203893087651E-4</v>
      </c>
      <c r="BC48" s="43">
        <f t="shared" si="43"/>
        <v>0</v>
      </c>
      <c r="BD48" s="43">
        <f t="shared" si="69"/>
        <v>73</v>
      </c>
      <c r="BE48" s="43" t="str">
        <f>IF(AZ48&lt;&gt;"", IF(RANK(BD48, BD$5:BD$62)+COUNTIF(BD$48:BD48, BD48) -1&lt;=(BE$65-BC$63), RANK(BD48, BD$5:BD$62)+COUNTIF(BD$48:BD48, BD48) -1, ""), "")</f>
        <v/>
      </c>
      <c r="BF48" s="138" t="str">
        <f t="shared" si="70"/>
        <v/>
      </c>
      <c r="BG48" s="149" t="str">
        <f t="shared" si="71"/>
        <v/>
      </c>
      <c r="BH48" s="50">
        <f t="shared" si="72"/>
        <v>1072</v>
      </c>
      <c r="BI48" s="51"/>
      <c r="BJ48" s="84" t="str">
        <f t="shared" si="73"/>
        <v/>
      </c>
      <c r="BK48" s="86" t="str">
        <f t="shared" si="74"/>
        <v/>
      </c>
      <c r="BL48" s="86"/>
      <c r="BM48" s="83" t="str">
        <f t="shared" si="75"/>
        <v/>
      </c>
      <c r="BN48" s="86" t="str">
        <f t="shared" si="76"/>
        <v/>
      </c>
      <c r="BO48" s="86" t="str">
        <f t="shared" si="77"/>
        <v/>
      </c>
      <c r="BP48" s="84" t="str">
        <f>IF(BJ48&lt;&gt;"", IF(RANK(BO48, BO$5:BO$62)+COUNTIF(BO$48:BO48, BO48) -1&lt;=(B$68-BK$63-BN$63), RANK(BO48, BO$5:BO$62)+COUNTIF(BO$48:BO48, BO48) -1, ""), "")</f>
        <v/>
      </c>
      <c r="BQ48" s="93" t="str">
        <f t="shared" si="78"/>
        <v/>
      </c>
      <c r="BR48" s="103" t="str">
        <f t="shared" si="79"/>
        <v/>
      </c>
      <c r="BT48" s="144">
        <f>IF(BH48&lt;&gt; "", BH48/BH63, "")</f>
        <v>2.7235931510778645E-4</v>
      </c>
      <c r="BU48" s="62" t="str">
        <f t="shared" si="80"/>
        <v/>
      </c>
      <c r="BV48" s="70">
        <f t="shared" si="81"/>
        <v>-2.7235931510778601E-4</v>
      </c>
      <c r="BX48" s="97" t="str">
        <f t="shared" si="82"/>
        <v/>
      </c>
      <c r="BY48" s="62" t="str">
        <f t="shared" si="44"/>
        <v/>
      </c>
      <c r="BZ48" s="62" t="str">
        <f t="shared" si="45"/>
        <v/>
      </c>
      <c r="CA48" s="145" t="str">
        <f t="shared" si="46"/>
        <v/>
      </c>
    </row>
    <row r="49" spans="1:79" ht="15" customHeight="1" x14ac:dyDescent="0.2">
      <c r="A49" s="47" t="s">
        <v>261</v>
      </c>
      <c r="B49" s="48" t="s">
        <v>319</v>
      </c>
      <c r="C49" s="141">
        <v>233</v>
      </c>
      <c r="D49" s="134"/>
      <c r="E49" s="42">
        <f t="shared" si="47"/>
        <v>3.0017649862794861E-3</v>
      </c>
      <c r="F49" s="43">
        <f t="shared" si="36"/>
        <v>0</v>
      </c>
      <c r="G49" s="43">
        <f t="shared" si="48"/>
        <v>233</v>
      </c>
      <c r="H49" s="43" t="str">
        <f>IF(C49&lt;&gt;"", IF(RANK(G49, G$5:G$62)+COUNTIF(G$49:G49, G49) -1&lt;=(H$65-F$63), RANK(G49, G$5:G$62)+COUNTIF(G$49:G49, G49) -1, ""), "")</f>
        <v/>
      </c>
      <c r="I49" s="138" t="str">
        <f t="shared" si="49"/>
        <v/>
      </c>
      <c r="J49" s="143">
        <v>261</v>
      </c>
      <c r="K49" s="134"/>
      <c r="L49" s="42">
        <f t="shared" si="50"/>
        <v>3.0733361593895717E-3</v>
      </c>
      <c r="M49" s="43">
        <f t="shared" si="37"/>
        <v>0</v>
      </c>
      <c r="N49" s="43">
        <f t="shared" si="51"/>
        <v>261</v>
      </c>
      <c r="O49" s="43" t="str">
        <f>IF(J49&lt;&gt;"", IF(RANK(N49, N$5:N$62)+COUNTIF(N$49:N49, N49) -1&lt;=(O$65-M$63), RANK(N49, N$5:N$62)+COUNTIF(N$49:N49, N49) -1, ""), "")</f>
        <v/>
      </c>
      <c r="P49" s="138" t="str">
        <f t="shared" si="52"/>
        <v/>
      </c>
      <c r="Q49" s="143">
        <v>303</v>
      </c>
      <c r="R49" s="134"/>
      <c r="S49" s="42">
        <f t="shared" si="53"/>
        <v>3.6911157402331617E-3</v>
      </c>
      <c r="T49" s="43">
        <f t="shared" si="38"/>
        <v>0</v>
      </c>
      <c r="U49" s="43">
        <f t="shared" si="54"/>
        <v>303</v>
      </c>
      <c r="V49" s="43" t="str">
        <f>IF(Q49&lt;&gt;"", IF(RANK(U49, U$5:U$62)+COUNTIF(U$49:U49, U49) -1&lt;=(V$65-T$63), RANK(U49, U$5:U$62)+COUNTIF(U$49:U49, U49) -1, ""), "")</f>
        <v/>
      </c>
      <c r="W49" s="138" t="str">
        <f t="shared" si="55"/>
        <v/>
      </c>
      <c r="X49" s="143">
        <v>542</v>
      </c>
      <c r="Y49" s="134"/>
      <c r="Z49" s="42">
        <f t="shared" si="56"/>
        <v>6.5138750345523815E-3</v>
      </c>
      <c r="AA49" s="43">
        <f t="shared" si="39"/>
        <v>0</v>
      </c>
      <c r="AB49" s="43">
        <f t="shared" si="57"/>
        <v>542</v>
      </c>
      <c r="AC49" s="43" t="str">
        <f>IF(X49&lt;&gt;"", IF(RANK(AB49, AB$5:AB$62)+COUNTIF(AB$49:AB49, AB49) -1&lt;=(AC$65-AA$63), RANK(AB49, AB$5:AB$62)+COUNTIF(AB$49:AB49, AB49) -1, ""), "")</f>
        <v/>
      </c>
      <c r="AD49" s="138" t="str">
        <f t="shared" si="58"/>
        <v/>
      </c>
      <c r="AE49" s="143">
        <v>447</v>
      </c>
      <c r="AF49" s="134"/>
      <c r="AG49" s="42">
        <f t="shared" si="59"/>
        <v>5.3369310855341705E-3</v>
      </c>
      <c r="AH49" s="43">
        <f t="shared" si="40"/>
        <v>0</v>
      </c>
      <c r="AI49" s="43">
        <f t="shared" si="60"/>
        <v>447</v>
      </c>
      <c r="AJ49" s="43" t="str">
        <f>IF(AE49&lt;&gt;"", IF(RANK(AI49, AI$5:AI$62)+COUNTIF(AI$49:AI49, AI49) -1&lt;=(AJ$65-AH$63), RANK(AI49, AI$5:AI$62)+COUNTIF(AI$49:AI49, AI49) -1, ""), "")</f>
        <v/>
      </c>
      <c r="AK49" s="138" t="str">
        <f t="shared" si="61"/>
        <v/>
      </c>
      <c r="AL49" s="143">
        <v>348</v>
      </c>
      <c r="AM49" s="134"/>
      <c r="AN49" s="42">
        <f t="shared" si="62"/>
        <v>4.1977780726408604E-3</v>
      </c>
      <c r="AO49" s="43">
        <f t="shared" si="41"/>
        <v>0</v>
      </c>
      <c r="AP49" s="43">
        <f t="shared" si="63"/>
        <v>348</v>
      </c>
      <c r="AQ49" s="43" t="str">
        <f>IF(AL49&lt;&gt;"", IF(RANK(AP49, AP$5:AP$62)+COUNTIF(AP$49:AP49, AP49) -1&lt;=(AQ$65-AO$63), RANK(AP49, AP$5:AP$62)+COUNTIF(AP$49:AP49, AP49) -1, ""), "")</f>
        <v/>
      </c>
      <c r="AR49" s="138" t="str">
        <f t="shared" si="64"/>
        <v/>
      </c>
      <c r="AS49" s="143">
        <v>350</v>
      </c>
      <c r="AT49" s="134"/>
      <c r="AU49" s="42">
        <f t="shared" si="65"/>
        <v>4.1444641799881585E-3</v>
      </c>
      <c r="AV49" s="43">
        <f t="shared" si="42"/>
        <v>0</v>
      </c>
      <c r="AW49" s="43">
        <f t="shared" si="66"/>
        <v>350</v>
      </c>
      <c r="AX49" s="43" t="str">
        <f>IF(AS49&lt;&gt;"", IF(RANK(AW49, AW$5:AW$62)+COUNTIF(AW$49:AW49, AW49) -1&lt;=(AX$65-AV$63), RANK(AW49, AW$5:AW$62)+COUNTIF(AW$49:AW49, AW49) -1, ""), "")</f>
        <v/>
      </c>
      <c r="AY49" s="138" t="str">
        <f t="shared" si="67"/>
        <v/>
      </c>
      <c r="AZ49" s="143">
        <v>310</v>
      </c>
      <c r="BA49" s="134"/>
      <c r="BB49" s="42">
        <f t="shared" si="68"/>
        <v>3.9777757817612567E-3</v>
      </c>
      <c r="BC49" s="43">
        <f t="shared" si="43"/>
        <v>0</v>
      </c>
      <c r="BD49" s="43">
        <f t="shared" si="69"/>
        <v>310</v>
      </c>
      <c r="BE49" s="43" t="str">
        <f>IF(AZ49&lt;&gt;"", IF(RANK(BD49, BD$5:BD$62)+COUNTIF(BD$49:BD49, BD49) -1&lt;=(BE$65-BC$63), RANK(BD49, BD$5:BD$62)+COUNTIF(BD$49:BD49, BD49) -1, ""), "")</f>
        <v/>
      </c>
      <c r="BF49" s="138" t="str">
        <f t="shared" si="70"/>
        <v/>
      </c>
      <c r="BG49" s="149" t="str">
        <f t="shared" si="71"/>
        <v/>
      </c>
      <c r="BH49" s="50">
        <f t="shared" si="72"/>
        <v>2794</v>
      </c>
      <c r="BI49" s="51"/>
      <c r="BJ49" s="84" t="str">
        <f t="shared" si="73"/>
        <v/>
      </c>
      <c r="BK49" s="86" t="str">
        <f t="shared" si="74"/>
        <v/>
      </c>
      <c r="BL49" s="86"/>
      <c r="BM49" s="83" t="str">
        <f t="shared" si="75"/>
        <v/>
      </c>
      <c r="BN49" s="86" t="str">
        <f t="shared" si="76"/>
        <v/>
      </c>
      <c r="BO49" s="86" t="str">
        <f t="shared" si="77"/>
        <v/>
      </c>
      <c r="BP49" s="84" t="str">
        <f>IF(BJ49&lt;&gt;"", IF(RANK(BO49, BO$5:BO$62)+COUNTIF(BO$49:BO49, BO49) -1&lt;=(B$68-BK$63-BN$63), RANK(BO49, BO$5:BO$62)+COUNTIF(BO$49:BO49, BO49) -1, ""), "")</f>
        <v/>
      </c>
      <c r="BQ49" s="93" t="str">
        <f t="shared" si="78"/>
        <v/>
      </c>
      <c r="BR49" s="103" t="str">
        <f t="shared" si="79"/>
        <v/>
      </c>
      <c r="BT49" s="144">
        <f>IF(BH49&lt;&gt; "", BH49/BH63, "")</f>
        <v>7.0986187165219714E-4</v>
      </c>
      <c r="BU49" s="62" t="str">
        <f t="shared" si="80"/>
        <v/>
      </c>
      <c r="BV49" s="70">
        <f t="shared" si="81"/>
        <v>-7.0986187165219703E-4</v>
      </c>
      <c r="BX49" s="97" t="str">
        <f t="shared" si="82"/>
        <v/>
      </c>
      <c r="BY49" s="62" t="str">
        <f t="shared" si="44"/>
        <v/>
      </c>
      <c r="BZ49" s="62" t="str">
        <f t="shared" si="45"/>
        <v/>
      </c>
      <c r="CA49" s="145" t="str">
        <f t="shared" si="46"/>
        <v/>
      </c>
    </row>
    <row r="50" spans="1:79" ht="15" customHeight="1" x14ac:dyDescent="0.2">
      <c r="A50" s="47" t="s">
        <v>262</v>
      </c>
      <c r="B50" s="48" t="s">
        <v>320</v>
      </c>
      <c r="C50" s="141">
        <v>649</v>
      </c>
      <c r="D50" s="134"/>
      <c r="E50" s="42">
        <f t="shared" si="47"/>
        <v>8.3611393823836335E-3</v>
      </c>
      <c r="F50" s="43">
        <f t="shared" si="36"/>
        <v>0</v>
      </c>
      <c r="G50" s="43">
        <f t="shared" si="48"/>
        <v>649</v>
      </c>
      <c r="H50" s="43" t="str">
        <f>IF(C50&lt;&gt;"", IF(RANK(G50, G$5:G$62)+COUNTIF(G$50:G50, G50) -1&lt;=(H$65-F$63), RANK(G50, G$5:G$62)+COUNTIF(G$50:G50, G50) -1, ""), "")</f>
        <v/>
      </c>
      <c r="I50" s="138" t="str">
        <f t="shared" si="49"/>
        <v/>
      </c>
      <c r="J50" s="143">
        <v>208</v>
      </c>
      <c r="K50" s="134"/>
      <c r="L50" s="42">
        <f t="shared" si="50"/>
        <v>2.4492487400499269E-3</v>
      </c>
      <c r="M50" s="43">
        <f t="shared" si="37"/>
        <v>0</v>
      </c>
      <c r="N50" s="43">
        <f t="shared" si="51"/>
        <v>208</v>
      </c>
      <c r="O50" s="43" t="str">
        <f>IF(J50&lt;&gt;"", IF(RANK(N50, N$5:N$62)+COUNTIF(N$50:N50, N50) -1&lt;=(O$65-M$63), RANK(N50, N$5:N$62)+COUNTIF(N$50:N50, N50) -1, ""), "")</f>
        <v/>
      </c>
      <c r="P50" s="138" t="str">
        <f t="shared" si="52"/>
        <v/>
      </c>
      <c r="Q50" s="143">
        <v>260</v>
      </c>
      <c r="R50" s="134"/>
      <c r="S50" s="42">
        <f t="shared" si="53"/>
        <v>3.1672940345235049E-3</v>
      </c>
      <c r="T50" s="43">
        <f t="shared" si="38"/>
        <v>0</v>
      </c>
      <c r="U50" s="43">
        <f t="shared" si="54"/>
        <v>260</v>
      </c>
      <c r="V50" s="43" t="str">
        <f>IF(Q50&lt;&gt;"", IF(RANK(U50, U$5:U$62)+COUNTIF(U$50:U50, U50) -1&lt;=(V$65-T$63), RANK(U50, U$5:U$62)+COUNTIF(U$50:U50, U50) -1, ""), "")</f>
        <v/>
      </c>
      <c r="W50" s="138" t="str">
        <f t="shared" si="55"/>
        <v/>
      </c>
      <c r="X50" s="143">
        <v>324</v>
      </c>
      <c r="Y50" s="134"/>
      <c r="Z50" s="42">
        <f t="shared" si="56"/>
        <v>3.8939031571862946E-3</v>
      </c>
      <c r="AA50" s="43">
        <f t="shared" si="39"/>
        <v>0</v>
      </c>
      <c r="AB50" s="43">
        <f t="shared" si="57"/>
        <v>324</v>
      </c>
      <c r="AC50" s="43" t="str">
        <f>IF(X50&lt;&gt;"", IF(RANK(AB50, AB$5:AB$62)+COUNTIF(AB$50:AB50, AB50) -1&lt;=(AC$65-AA$63), RANK(AB50, AB$5:AB$62)+COUNTIF(AB$50:AB50, AB50) -1, ""), "")</f>
        <v/>
      </c>
      <c r="AD50" s="138" t="str">
        <f t="shared" si="58"/>
        <v/>
      </c>
      <c r="AE50" s="143">
        <v>183</v>
      </c>
      <c r="AF50" s="134"/>
      <c r="AG50" s="42">
        <f t="shared" si="59"/>
        <v>2.1849180954200296E-3</v>
      </c>
      <c r="AH50" s="43">
        <f t="shared" si="40"/>
        <v>0</v>
      </c>
      <c r="AI50" s="43">
        <f t="shared" si="60"/>
        <v>183</v>
      </c>
      <c r="AJ50" s="43" t="str">
        <f>IF(AE50&lt;&gt;"", IF(RANK(AI50, AI$5:AI$62)+COUNTIF(AI$50:AI50, AI50) -1&lt;=(AJ$65-AH$63), RANK(AI50, AI$5:AI$62)+COUNTIF(AI$50:AI50, AI50) -1, ""), "")</f>
        <v/>
      </c>
      <c r="AK50" s="138" t="str">
        <f t="shared" si="61"/>
        <v/>
      </c>
      <c r="AL50" s="143">
        <v>190</v>
      </c>
      <c r="AM50" s="134"/>
      <c r="AN50" s="42">
        <f t="shared" si="62"/>
        <v>2.2918903270165618E-3</v>
      </c>
      <c r="AO50" s="43">
        <f t="shared" si="41"/>
        <v>0</v>
      </c>
      <c r="AP50" s="43">
        <f t="shared" si="63"/>
        <v>190</v>
      </c>
      <c r="AQ50" s="43" t="str">
        <f>IF(AL50&lt;&gt;"", IF(RANK(AP50, AP$5:AP$62)+COUNTIF(AP$50:AP50, AP50) -1&lt;=(AQ$65-AO$63), RANK(AP50, AP$5:AP$62)+COUNTIF(AP$50:AP50, AP50) -1, ""), "")</f>
        <v/>
      </c>
      <c r="AR50" s="138" t="str">
        <f t="shared" si="64"/>
        <v/>
      </c>
      <c r="AS50" s="143">
        <v>87</v>
      </c>
      <c r="AT50" s="134"/>
      <c r="AU50" s="42">
        <f t="shared" si="65"/>
        <v>1.0301953818827709E-3</v>
      </c>
      <c r="AV50" s="43">
        <f t="shared" si="42"/>
        <v>0</v>
      </c>
      <c r="AW50" s="43">
        <f t="shared" si="66"/>
        <v>87</v>
      </c>
      <c r="AX50" s="43" t="str">
        <f>IF(AS50&lt;&gt;"", IF(RANK(AW50, AW$5:AW$62)+COUNTIF(AW$50:AW50, AW50) -1&lt;=(AX$65-AV$63), RANK(AW50, AW$5:AW$62)+COUNTIF(AW$50:AW50, AW50) -1, ""), "")</f>
        <v/>
      </c>
      <c r="AY50" s="138" t="str">
        <f t="shared" si="67"/>
        <v/>
      </c>
      <c r="AZ50" s="143">
        <v>249</v>
      </c>
      <c r="BA50" s="134"/>
      <c r="BB50" s="42">
        <f t="shared" si="68"/>
        <v>3.1950521601888803E-3</v>
      </c>
      <c r="BC50" s="43">
        <f t="shared" si="43"/>
        <v>0</v>
      </c>
      <c r="BD50" s="43">
        <f t="shared" si="69"/>
        <v>249</v>
      </c>
      <c r="BE50" s="43" t="str">
        <f>IF(AZ50&lt;&gt;"", IF(RANK(BD50, BD$5:BD$62)+COUNTIF(BD$50:BD50, BD50) -1&lt;=(BE$65-BC$63), RANK(BD50, BD$5:BD$62)+COUNTIF(BD$50:BD50, BD50) -1, ""), "")</f>
        <v/>
      </c>
      <c r="BF50" s="138" t="str">
        <f t="shared" si="70"/>
        <v/>
      </c>
      <c r="BG50" s="149" t="str">
        <f t="shared" si="71"/>
        <v/>
      </c>
      <c r="BH50" s="50">
        <f t="shared" si="72"/>
        <v>2150</v>
      </c>
      <c r="BI50" s="51"/>
      <c r="BJ50" s="84" t="str">
        <f t="shared" si="73"/>
        <v/>
      </c>
      <c r="BK50" s="86" t="str">
        <f t="shared" si="74"/>
        <v/>
      </c>
      <c r="BL50" s="86"/>
      <c r="BM50" s="83" t="str">
        <f t="shared" si="75"/>
        <v/>
      </c>
      <c r="BN50" s="86" t="str">
        <f t="shared" si="76"/>
        <v/>
      </c>
      <c r="BO50" s="86" t="str">
        <f t="shared" si="77"/>
        <v/>
      </c>
      <c r="BP50" s="84" t="str">
        <f>IF(BJ50&lt;&gt;"", IF(RANK(BO50, BO$5:BO$62)+COUNTIF(BO$50:BO50, BO50) -1&lt;=(B$68-BK$63-BN$63), RANK(BO50, BO$5:BO$62)+COUNTIF(BO$50:BO50, BO50) -1, ""), "")</f>
        <v/>
      </c>
      <c r="BQ50" s="93" t="str">
        <f t="shared" si="78"/>
        <v/>
      </c>
      <c r="BR50" s="103" t="str">
        <f t="shared" si="79"/>
        <v/>
      </c>
      <c r="BT50" s="144">
        <f>IF(BH50&lt;&gt; "", BH50/BH63, "")</f>
        <v>5.4624302936729556E-4</v>
      </c>
      <c r="BU50" s="62" t="str">
        <f t="shared" si="80"/>
        <v/>
      </c>
      <c r="BV50" s="70">
        <f t="shared" si="81"/>
        <v>-5.46243029367296E-4</v>
      </c>
      <c r="BX50" s="97" t="str">
        <f t="shared" si="82"/>
        <v/>
      </c>
      <c r="BY50" s="62" t="str">
        <f t="shared" si="44"/>
        <v/>
      </c>
      <c r="BZ50" s="62" t="str">
        <f t="shared" si="45"/>
        <v/>
      </c>
      <c r="CA50" s="145" t="str">
        <f t="shared" si="46"/>
        <v/>
      </c>
    </row>
    <row r="51" spans="1:79" ht="15" customHeight="1" x14ac:dyDescent="0.2">
      <c r="A51" s="160" t="s">
        <v>263</v>
      </c>
      <c r="B51" s="161" t="s">
        <v>321</v>
      </c>
      <c r="C51" s="162">
        <v>41601</v>
      </c>
      <c r="D51" s="163"/>
      <c r="E51" s="164">
        <f t="shared" si="47"/>
        <v>0.53595032272194376</v>
      </c>
      <c r="F51" s="165">
        <f t="shared" si="36"/>
        <v>0</v>
      </c>
      <c r="G51" s="165">
        <f t="shared" si="48"/>
        <v>41601</v>
      </c>
      <c r="H51" s="165" t="str">
        <f>IF(C51&lt;&gt;"", IF(RANK(G51, G$5:G$62)+COUNTIF(G$51:G51, G51) -1&lt;=(H$65-F$63), RANK(G51, G$5:G$62)+COUNTIF(G$51:G51, G51) -1, ""), "")</f>
        <v/>
      </c>
      <c r="I51" s="166" t="str">
        <f t="shared" si="49"/>
        <v/>
      </c>
      <c r="J51" s="167">
        <v>86856</v>
      </c>
      <c r="K51" s="163"/>
      <c r="L51" s="164">
        <f t="shared" si="50"/>
        <v>1.0227497527200791</v>
      </c>
      <c r="M51" s="165">
        <f t="shared" si="37"/>
        <v>1</v>
      </c>
      <c r="N51" s="165">
        <f t="shared" si="51"/>
        <v>1932</v>
      </c>
      <c r="O51" s="165" t="str">
        <f>IF(J51&lt;&gt;"", IF(RANK(N51, N$5:N$62)+COUNTIF(N$51:N51, N51) -1&lt;=(O$65-M$63), RANK(N51, N$5:N$62)+COUNTIF(N$51:N51, N51) -1, ""), "")</f>
        <v/>
      </c>
      <c r="P51" s="166">
        <f t="shared" si="52"/>
        <v>1</v>
      </c>
      <c r="Q51" s="167">
        <v>49520</v>
      </c>
      <c r="R51" s="163"/>
      <c r="S51" s="164">
        <f t="shared" si="53"/>
        <v>0.60324769457539984</v>
      </c>
      <c r="T51" s="165">
        <f t="shared" si="38"/>
        <v>0</v>
      </c>
      <c r="U51" s="165">
        <f t="shared" si="54"/>
        <v>49520</v>
      </c>
      <c r="V51" s="165" t="str">
        <f>IF(Q51&lt;&gt;"", IF(RANK(U51, U$5:U$62)+COUNTIF(U$51:U51, U51) -1&lt;=(V$65-T$63), RANK(U51, U$5:U$62)+COUNTIF(U$51:U51, U51) -1, ""), "")</f>
        <v/>
      </c>
      <c r="W51" s="166" t="str">
        <f t="shared" si="55"/>
        <v/>
      </c>
      <c r="X51" s="167">
        <v>83774</v>
      </c>
      <c r="Y51" s="163"/>
      <c r="Z51" s="164">
        <f t="shared" si="56"/>
        <v>1.0068143305250761</v>
      </c>
      <c r="AA51" s="165">
        <f t="shared" si="39"/>
        <v>1</v>
      </c>
      <c r="AB51" s="165">
        <f t="shared" si="57"/>
        <v>567</v>
      </c>
      <c r="AC51" s="165" t="str">
        <f>IF(X51&lt;&gt;"", IF(RANK(AB51, AB$5:AB$62)+COUNTIF(AB$51:AB51, AB51) -1&lt;=(AC$65-AA$63), RANK(AB51, AB$5:AB$62)+COUNTIF(AB$51:AB51, AB51) -1, ""), "")</f>
        <v/>
      </c>
      <c r="AD51" s="166">
        <f t="shared" si="58"/>
        <v>1</v>
      </c>
      <c r="AE51" s="167">
        <v>59825</v>
      </c>
      <c r="AF51" s="163"/>
      <c r="AG51" s="164">
        <f t="shared" si="59"/>
        <v>0.71427718611203972</v>
      </c>
      <c r="AH51" s="165">
        <f t="shared" si="40"/>
        <v>0</v>
      </c>
      <c r="AI51" s="165">
        <f t="shared" si="60"/>
        <v>59825</v>
      </c>
      <c r="AJ51" s="165">
        <f>IF(AE51&lt;&gt;"", IF(RANK(AI51, AI$5:AI$62)+COUNTIF(AI$51:AI51, AI51) -1&lt;=(AJ$65-AH$63), RANK(AI51, AI$5:AI$62)+COUNTIF(AI$51:AI51, AI51) -1, ""), "")</f>
        <v>1</v>
      </c>
      <c r="AK51" s="166">
        <f t="shared" si="61"/>
        <v>1</v>
      </c>
      <c r="AL51" s="167">
        <v>29168</v>
      </c>
      <c r="AM51" s="163"/>
      <c r="AN51" s="164">
        <f t="shared" si="62"/>
        <v>0.35184135293904778</v>
      </c>
      <c r="AO51" s="165">
        <f t="shared" si="41"/>
        <v>0</v>
      </c>
      <c r="AP51" s="165">
        <f t="shared" si="63"/>
        <v>29168</v>
      </c>
      <c r="AQ51" s="165" t="str">
        <f>IF(AL51&lt;&gt;"", IF(RANK(AP51, AP$5:AP$62)+COUNTIF(AP$51:AP51, AP51) -1&lt;=(AQ$65-AO$63), RANK(AP51, AP$5:AP$62)+COUNTIF(AP$51:AP51, AP51) -1, ""), "")</f>
        <v/>
      </c>
      <c r="AR51" s="166" t="str">
        <f t="shared" si="64"/>
        <v/>
      </c>
      <c r="AS51" s="167">
        <v>17037</v>
      </c>
      <c r="AT51" s="163"/>
      <c r="AU51" s="164">
        <f t="shared" si="65"/>
        <v>0.20174067495559503</v>
      </c>
      <c r="AV51" s="165">
        <f t="shared" si="42"/>
        <v>0</v>
      </c>
      <c r="AW51" s="165">
        <f t="shared" si="66"/>
        <v>17037</v>
      </c>
      <c r="AX51" s="165" t="str">
        <f>IF(AS51&lt;&gt;"", IF(RANK(AW51, AW$5:AW$62)+COUNTIF(AW$51:AW51, AW51) -1&lt;=(AX$65-AV$63), RANK(AW51, AW$5:AW$62)+COUNTIF(AW$51:AW51, AW51) -1, ""), "")</f>
        <v/>
      </c>
      <c r="AY51" s="166" t="str">
        <f t="shared" si="67"/>
        <v/>
      </c>
      <c r="AZ51" s="167">
        <v>16856</v>
      </c>
      <c r="BA51" s="163"/>
      <c r="BB51" s="164">
        <f t="shared" si="68"/>
        <v>0.21628835024957335</v>
      </c>
      <c r="BC51" s="165">
        <f t="shared" si="43"/>
        <v>0</v>
      </c>
      <c r="BD51" s="165">
        <f t="shared" si="69"/>
        <v>16856</v>
      </c>
      <c r="BE51" s="165" t="str">
        <f>IF(AZ51&lt;&gt;"", IF(RANK(BD51, BD$5:BD$62)+COUNTIF(BD$51:BD51, BD51) -1&lt;=(BE$65-BC$63), RANK(BD51, BD$5:BD$62)+COUNTIF(BD$51:BD51, BD51) -1, ""), "")</f>
        <v/>
      </c>
      <c r="BF51" s="166" t="str">
        <f t="shared" si="70"/>
        <v/>
      </c>
      <c r="BG51" s="168">
        <f t="shared" si="71"/>
        <v>3</v>
      </c>
      <c r="BH51" s="169">
        <f t="shared" si="72"/>
        <v>384637</v>
      </c>
      <c r="BI51" s="170"/>
      <c r="BJ51" s="171">
        <f t="shared" si="73"/>
        <v>384637</v>
      </c>
      <c r="BK51" s="172" t="str">
        <f t="shared" si="74"/>
        <v/>
      </c>
      <c r="BL51" s="172"/>
      <c r="BM51" s="173">
        <f t="shared" si="75"/>
        <v>8.4978238296180102</v>
      </c>
      <c r="BN51" s="172">
        <f t="shared" si="76"/>
        <v>8</v>
      </c>
      <c r="BO51" s="172">
        <f t="shared" si="77"/>
        <v>22533</v>
      </c>
      <c r="BP51" s="171" t="str">
        <f>IF(BJ51&lt;&gt;"", IF(RANK(BO51, BO$5:BO$62)+COUNTIF(BO$51:BO51, BO51) -1&lt;=(B$68-BK$63-BN$63), RANK(BO51, BO$5:BO$62)+COUNTIF(BO$51:BO51, BO51) -1, ""), "")</f>
        <v/>
      </c>
      <c r="BQ51" s="171">
        <f t="shared" si="78"/>
        <v>8</v>
      </c>
      <c r="BR51" s="174">
        <f t="shared" si="79"/>
        <v>5</v>
      </c>
      <c r="BT51" s="175">
        <f>IF(BH51&lt;&gt; "", BH51/BH63, "")</f>
        <v>9.7723386086859751E-2</v>
      </c>
      <c r="BU51" s="176">
        <f t="shared" si="80"/>
        <v>0.1</v>
      </c>
      <c r="BV51" s="177">
        <f t="shared" si="81"/>
        <v>2.2766139131401991E-3</v>
      </c>
      <c r="BX51" s="178">
        <f t="shared" si="82"/>
        <v>384637</v>
      </c>
      <c r="BY51" s="176">
        <f t="shared" si="44"/>
        <v>0.10491200622319832</v>
      </c>
      <c r="BZ51" s="176">
        <f t="shared" si="45"/>
        <v>0.1</v>
      </c>
      <c r="CA51" s="179">
        <f t="shared" si="46"/>
        <v>-4.9120062231983175E-3</v>
      </c>
    </row>
    <row r="52" spans="1:79" ht="15" customHeight="1" x14ac:dyDescent="0.2">
      <c r="A52" s="47" t="s">
        <v>264</v>
      </c>
      <c r="B52" s="48" t="s">
        <v>322</v>
      </c>
      <c r="C52" s="141">
        <v>1327</v>
      </c>
      <c r="D52" s="134"/>
      <c r="E52" s="42">
        <f t="shared" si="47"/>
        <v>1.7095888999111065E-2</v>
      </c>
      <c r="F52" s="43">
        <f t="shared" si="36"/>
        <v>0</v>
      </c>
      <c r="G52" s="43">
        <f t="shared" si="48"/>
        <v>1327</v>
      </c>
      <c r="H52" s="43" t="str">
        <f>IF(C52&lt;&gt;"", IF(RANK(G52, G$5:G$62)+COUNTIF(G$52:G52, G52) -1&lt;=(H$65-F$63), RANK(G52, G$5:G$62)+COUNTIF(G$52:G52, G52) -1, ""), "")</f>
        <v/>
      </c>
      <c r="I52" s="138" t="str">
        <f t="shared" si="49"/>
        <v/>
      </c>
      <c r="J52" s="143">
        <v>1216</v>
      </c>
      <c r="K52" s="134"/>
      <c r="L52" s="42">
        <f t="shared" si="50"/>
        <v>1.4318684941830343E-2</v>
      </c>
      <c r="M52" s="43">
        <f t="shared" si="37"/>
        <v>0</v>
      </c>
      <c r="N52" s="43">
        <f t="shared" si="51"/>
        <v>1216</v>
      </c>
      <c r="O52" s="43" t="str">
        <f>IF(J52&lt;&gt;"", IF(RANK(N52, N$5:N$62)+COUNTIF(N$52:N52, N52) -1&lt;=(O$65-M$63), RANK(N52, N$5:N$62)+COUNTIF(N$52:N52, N52) -1, ""), "")</f>
        <v/>
      </c>
      <c r="P52" s="138" t="str">
        <f t="shared" si="52"/>
        <v/>
      </c>
      <c r="Q52" s="143">
        <v>1299</v>
      </c>
      <c r="R52" s="134"/>
      <c r="S52" s="42">
        <f t="shared" si="53"/>
        <v>1.5824288272484742E-2</v>
      </c>
      <c r="T52" s="43">
        <f t="shared" si="38"/>
        <v>0</v>
      </c>
      <c r="U52" s="43">
        <f t="shared" si="54"/>
        <v>1299</v>
      </c>
      <c r="V52" s="43" t="str">
        <f>IF(Q52&lt;&gt;"", IF(RANK(U52, U$5:U$62)+COUNTIF(U$52:U52, U52) -1&lt;=(V$65-T$63), RANK(U52, U$5:U$62)+COUNTIF(U$52:U52, U52) -1, ""), "")</f>
        <v/>
      </c>
      <c r="W52" s="138" t="str">
        <f t="shared" si="55"/>
        <v/>
      </c>
      <c r="X52" s="143">
        <v>939</v>
      </c>
      <c r="Y52" s="134"/>
      <c r="Z52" s="42">
        <f t="shared" si="56"/>
        <v>1.1285108224067687E-2</v>
      </c>
      <c r="AA52" s="43">
        <f t="shared" si="39"/>
        <v>0</v>
      </c>
      <c r="AB52" s="43">
        <f t="shared" si="57"/>
        <v>939</v>
      </c>
      <c r="AC52" s="43" t="str">
        <f>IF(X52&lt;&gt;"", IF(RANK(AB52, AB$5:AB$62)+COUNTIF(AB$52:AB52, AB52) -1&lt;=(AC$65-AA$63), RANK(AB52, AB$5:AB$62)+COUNTIF(AB$52:AB52, AB52) -1, ""), "")</f>
        <v/>
      </c>
      <c r="AD52" s="138" t="str">
        <f t="shared" si="58"/>
        <v/>
      </c>
      <c r="AE52" s="143">
        <v>672</v>
      </c>
      <c r="AF52" s="134"/>
      <c r="AG52" s="42">
        <f t="shared" si="59"/>
        <v>8.0233057930178143E-3</v>
      </c>
      <c r="AH52" s="43">
        <f t="shared" si="40"/>
        <v>0</v>
      </c>
      <c r="AI52" s="43">
        <f t="shared" si="60"/>
        <v>672</v>
      </c>
      <c r="AJ52" s="43" t="str">
        <f>IF(AE52&lt;&gt;"", IF(RANK(AI52, AI$5:AI$62)+COUNTIF(AI$52:AI52, AI52) -1&lt;=(AJ$65-AH$63), RANK(AI52, AI$5:AI$62)+COUNTIF(AI$52:AI52, AI52) -1, ""), "")</f>
        <v/>
      </c>
      <c r="AK52" s="138" t="str">
        <f t="shared" si="61"/>
        <v/>
      </c>
      <c r="AL52" s="143">
        <v>772</v>
      </c>
      <c r="AM52" s="134"/>
      <c r="AN52" s="42">
        <f t="shared" si="62"/>
        <v>9.3123122760883463E-3</v>
      </c>
      <c r="AO52" s="43">
        <f t="shared" si="41"/>
        <v>0</v>
      </c>
      <c r="AP52" s="43">
        <f t="shared" si="63"/>
        <v>772</v>
      </c>
      <c r="AQ52" s="43" t="str">
        <f>IF(AL52&lt;&gt;"", IF(RANK(AP52, AP$5:AP$62)+COUNTIF(AP$52:AP52, AP52) -1&lt;=(AQ$65-AO$63), RANK(AP52, AP$5:AP$62)+COUNTIF(AP$52:AP52, AP52) -1, ""), "")</f>
        <v/>
      </c>
      <c r="AR52" s="138" t="str">
        <f t="shared" si="64"/>
        <v/>
      </c>
      <c r="AS52" s="143">
        <v>1003</v>
      </c>
      <c r="AT52" s="134"/>
      <c r="AU52" s="42">
        <f t="shared" si="65"/>
        <v>1.1876850207223209E-2</v>
      </c>
      <c r="AV52" s="43">
        <f t="shared" si="42"/>
        <v>0</v>
      </c>
      <c r="AW52" s="43">
        <f t="shared" si="66"/>
        <v>1003</v>
      </c>
      <c r="AX52" s="43" t="str">
        <f>IF(AS52&lt;&gt;"", IF(RANK(AW52, AW$5:AW$62)+COUNTIF(AW$52:AW52, AW52) -1&lt;=(AX$65-AV$63), RANK(AW52, AW$5:AW$62)+COUNTIF(AW$52:AW52, AW52) -1, ""), "")</f>
        <v/>
      </c>
      <c r="AY52" s="138" t="str">
        <f t="shared" si="67"/>
        <v/>
      </c>
      <c r="AZ52" s="143">
        <v>1710</v>
      </c>
      <c r="BA52" s="134"/>
      <c r="BB52" s="42">
        <f t="shared" si="68"/>
        <v>2.1941924473586286E-2</v>
      </c>
      <c r="BC52" s="43">
        <f t="shared" si="43"/>
        <v>0</v>
      </c>
      <c r="BD52" s="43">
        <f t="shared" si="69"/>
        <v>1710</v>
      </c>
      <c r="BE52" s="43" t="str">
        <f>IF(AZ52&lt;&gt;"", IF(RANK(BD52, BD$5:BD$62)+COUNTIF(BD$52:BD52, BD52) -1&lt;=(BE$65-BC$63), RANK(BD52, BD$5:BD$62)+COUNTIF(BD$52:BD52, BD52) -1, ""), "")</f>
        <v/>
      </c>
      <c r="BF52" s="138" t="str">
        <f t="shared" si="70"/>
        <v/>
      </c>
      <c r="BG52" s="149" t="str">
        <f t="shared" si="71"/>
        <v/>
      </c>
      <c r="BH52" s="50">
        <f t="shared" si="72"/>
        <v>8938</v>
      </c>
      <c r="BI52" s="51"/>
      <c r="BJ52" s="84" t="str">
        <f t="shared" si="73"/>
        <v/>
      </c>
      <c r="BK52" s="86" t="str">
        <f t="shared" si="74"/>
        <v/>
      </c>
      <c r="BL52" s="86"/>
      <c r="BM52" s="83" t="str">
        <f t="shared" si="75"/>
        <v/>
      </c>
      <c r="BN52" s="86" t="str">
        <f t="shared" si="76"/>
        <v/>
      </c>
      <c r="BO52" s="86" t="str">
        <f t="shared" si="77"/>
        <v/>
      </c>
      <c r="BP52" s="84" t="str">
        <f>IF(BJ52&lt;&gt;"", IF(RANK(BO52, BO$5:BO$62)+COUNTIF(BO$52:BO52, BO52) -1&lt;=(B$68-BK$63-BN$63), RANK(BO52, BO$5:BO$62)+COUNTIF(BO$52:BO52, BO52) -1, ""), "")</f>
        <v/>
      </c>
      <c r="BQ52" s="93" t="str">
        <f t="shared" si="78"/>
        <v/>
      </c>
      <c r="BR52" s="103" t="str">
        <f t="shared" si="79"/>
        <v/>
      </c>
      <c r="BT52" s="144">
        <f>IF(BH52&lt;&gt; "", BH52/BH63, "")</f>
        <v>2.2708466030162268E-3</v>
      </c>
      <c r="BU52" s="62" t="str">
        <f t="shared" si="80"/>
        <v/>
      </c>
      <c r="BV52" s="70">
        <f t="shared" si="81"/>
        <v>-2.2708466030162298E-3</v>
      </c>
      <c r="BX52" s="97" t="str">
        <f t="shared" si="82"/>
        <v/>
      </c>
      <c r="BY52" s="62" t="str">
        <f t="shared" si="44"/>
        <v/>
      </c>
      <c r="BZ52" s="62" t="str">
        <f t="shared" si="45"/>
        <v/>
      </c>
      <c r="CA52" s="145" t="str">
        <f t="shared" si="46"/>
        <v/>
      </c>
    </row>
    <row r="53" spans="1:79" ht="15" customHeight="1" x14ac:dyDescent="0.2">
      <c r="A53" s="47" t="s">
        <v>265</v>
      </c>
      <c r="B53" s="48" t="s">
        <v>323</v>
      </c>
      <c r="C53" s="141">
        <v>1429</v>
      </c>
      <c r="D53" s="134"/>
      <c r="E53" s="42">
        <f t="shared" si="47"/>
        <v>1.8409966375078909E-2</v>
      </c>
      <c r="F53" s="43">
        <f t="shared" si="36"/>
        <v>0</v>
      </c>
      <c r="G53" s="43">
        <f t="shared" si="48"/>
        <v>1429</v>
      </c>
      <c r="H53" s="43" t="str">
        <f>IF(C53&lt;&gt;"", IF(RANK(G53, G$5:G$62)+COUNTIF(G$53:G53, G53) -1&lt;=(H$65-F$63), RANK(G53, G$5:G$62)+COUNTIF(G$53:G53, G53) -1, ""), "")</f>
        <v/>
      </c>
      <c r="I53" s="138" t="str">
        <f t="shared" si="49"/>
        <v/>
      </c>
      <c r="J53" s="143">
        <v>1110</v>
      </c>
      <c r="K53" s="134"/>
      <c r="L53" s="42">
        <f t="shared" si="50"/>
        <v>1.3070510103151052E-2</v>
      </c>
      <c r="M53" s="43">
        <f t="shared" si="37"/>
        <v>0</v>
      </c>
      <c r="N53" s="43">
        <f t="shared" si="51"/>
        <v>1110</v>
      </c>
      <c r="O53" s="43" t="str">
        <f>IF(J53&lt;&gt;"", IF(RANK(N53, N$5:N$62)+COUNTIF(N$53:N53, N53) -1&lt;=(O$65-M$63), RANK(N53, N$5:N$62)+COUNTIF(N$53:N53, N53) -1, ""), "")</f>
        <v/>
      </c>
      <c r="P53" s="138" t="str">
        <f t="shared" si="52"/>
        <v/>
      </c>
      <c r="Q53" s="143">
        <v>904</v>
      </c>
      <c r="R53" s="134"/>
      <c r="S53" s="42">
        <f t="shared" si="53"/>
        <v>1.1012437720035571E-2</v>
      </c>
      <c r="T53" s="43">
        <f t="shared" si="38"/>
        <v>0</v>
      </c>
      <c r="U53" s="43">
        <f t="shared" si="54"/>
        <v>904</v>
      </c>
      <c r="V53" s="43" t="str">
        <f>IF(Q53&lt;&gt;"", IF(RANK(U53, U$5:U$62)+COUNTIF(U$53:U53, U53) -1&lt;=(V$65-T$63), RANK(U53, U$5:U$62)+COUNTIF(U$53:U53, U53) -1, ""), "")</f>
        <v/>
      </c>
      <c r="W53" s="138" t="str">
        <f t="shared" si="55"/>
        <v/>
      </c>
      <c r="X53" s="143">
        <v>993</v>
      </c>
      <c r="Y53" s="134"/>
      <c r="Z53" s="42">
        <f t="shared" si="56"/>
        <v>1.1934092083598736E-2</v>
      </c>
      <c r="AA53" s="43">
        <f t="shared" si="39"/>
        <v>0</v>
      </c>
      <c r="AB53" s="43">
        <f t="shared" si="57"/>
        <v>993</v>
      </c>
      <c r="AC53" s="43" t="str">
        <f>IF(X53&lt;&gt;"", IF(RANK(AB53, AB$5:AB$62)+COUNTIF(AB$53:AB53, AB53) -1&lt;=(AC$65-AA$63), RANK(AB53, AB$5:AB$62)+COUNTIF(AB$53:AB53, AB53) -1, ""), "")</f>
        <v/>
      </c>
      <c r="AD53" s="138" t="str">
        <f t="shared" si="58"/>
        <v/>
      </c>
      <c r="AE53" s="143">
        <v>1131</v>
      </c>
      <c r="AF53" s="134"/>
      <c r="AG53" s="42">
        <f t="shared" si="59"/>
        <v>1.3503510196284445E-2</v>
      </c>
      <c r="AH53" s="43">
        <f t="shared" si="40"/>
        <v>0</v>
      </c>
      <c r="AI53" s="43">
        <f t="shared" si="60"/>
        <v>1131</v>
      </c>
      <c r="AJ53" s="43" t="str">
        <f>IF(AE53&lt;&gt;"", IF(RANK(AI53, AI$5:AI$62)+COUNTIF(AI$53:AI53, AI53) -1&lt;=(AJ$65-AH$63), RANK(AI53, AI$5:AI$62)+COUNTIF(AI$53:AI53, AI53) -1, ""), "")</f>
        <v/>
      </c>
      <c r="AK53" s="138" t="str">
        <f t="shared" si="61"/>
        <v/>
      </c>
      <c r="AL53" s="143">
        <v>926</v>
      </c>
      <c r="AM53" s="134"/>
      <c r="AN53" s="42">
        <f t="shared" si="62"/>
        <v>1.1169949699038612E-2</v>
      </c>
      <c r="AO53" s="43">
        <f t="shared" si="41"/>
        <v>0</v>
      </c>
      <c r="AP53" s="43">
        <f t="shared" si="63"/>
        <v>926</v>
      </c>
      <c r="AQ53" s="43" t="str">
        <f>IF(AL53&lt;&gt;"", IF(RANK(AP53, AP$5:AP$62)+COUNTIF(AP$53:AP53, AP53) -1&lt;=(AQ$65-AO$63), RANK(AP53, AP$5:AP$62)+COUNTIF(AP$53:AP53, AP53) -1, ""), "")</f>
        <v/>
      </c>
      <c r="AR53" s="138" t="str">
        <f t="shared" si="64"/>
        <v/>
      </c>
      <c r="AS53" s="143">
        <v>802</v>
      </c>
      <c r="AT53" s="134"/>
      <c r="AU53" s="42">
        <f t="shared" si="65"/>
        <v>9.4967436352871529E-3</v>
      </c>
      <c r="AV53" s="43">
        <f t="shared" si="42"/>
        <v>0</v>
      </c>
      <c r="AW53" s="43">
        <f t="shared" si="66"/>
        <v>802</v>
      </c>
      <c r="AX53" s="43" t="str">
        <f>IF(AS53&lt;&gt;"", IF(RANK(AW53, AW$5:AW$62)+COUNTIF(AW$53:AW53, AW53) -1&lt;=(AX$65-AV$63), RANK(AW53, AW$5:AW$62)+COUNTIF(AW$53:AW53, AW53) -1, ""), "")</f>
        <v/>
      </c>
      <c r="AY53" s="138" t="str">
        <f t="shared" si="67"/>
        <v/>
      </c>
      <c r="AZ53" s="143">
        <v>548</v>
      </c>
      <c r="BA53" s="134"/>
      <c r="BB53" s="42">
        <f t="shared" si="68"/>
        <v>7.0316810593715117E-3</v>
      </c>
      <c r="BC53" s="43">
        <f t="shared" si="43"/>
        <v>0</v>
      </c>
      <c r="BD53" s="43">
        <f t="shared" si="69"/>
        <v>548</v>
      </c>
      <c r="BE53" s="43" t="str">
        <f>IF(AZ53&lt;&gt;"", IF(RANK(BD53, BD$5:BD$62)+COUNTIF(BD$53:BD53, BD53) -1&lt;=(BE$65-BC$63), RANK(BD53, BD$5:BD$62)+COUNTIF(BD$53:BD53, BD53) -1, ""), "")</f>
        <v/>
      </c>
      <c r="BF53" s="138" t="str">
        <f t="shared" si="70"/>
        <v/>
      </c>
      <c r="BG53" s="149" t="str">
        <f t="shared" si="71"/>
        <v/>
      </c>
      <c r="BH53" s="50">
        <f t="shared" si="72"/>
        <v>7843</v>
      </c>
      <c r="BI53" s="51"/>
      <c r="BJ53" s="84" t="str">
        <f t="shared" si="73"/>
        <v/>
      </c>
      <c r="BK53" s="86" t="str">
        <f t="shared" si="74"/>
        <v/>
      </c>
      <c r="BL53" s="86"/>
      <c r="BM53" s="83" t="str">
        <f t="shared" si="75"/>
        <v/>
      </c>
      <c r="BN53" s="86" t="str">
        <f t="shared" si="76"/>
        <v/>
      </c>
      <c r="BO53" s="86" t="str">
        <f t="shared" si="77"/>
        <v/>
      </c>
      <c r="BP53" s="84" t="str">
        <f>IF(BJ53&lt;&gt;"", IF(RANK(BO53, BO$5:BO$62)+COUNTIF(BO$53:BO53, BO53) -1&lt;=(B$68-BK$63-BN$63), RANK(BO53, BO$5:BO$62)+COUNTIF(BO$53:BO53, BO53) -1, ""), "")</f>
        <v/>
      </c>
      <c r="BQ53" s="93" t="str">
        <f t="shared" si="78"/>
        <v/>
      </c>
      <c r="BR53" s="103" t="str">
        <f t="shared" si="79"/>
        <v/>
      </c>
      <c r="BT53" s="144">
        <f>IF(BH53&lt;&gt; "", BH53/BH63, "")</f>
        <v>1.992643757826837E-3</v>
      </c>
      <c r="BU53" s="62" t="str">
        <f t="shared" si="80"/>
        <v/>
      </c>
      <c r="BV53" s="70">
        <f t="shared" si="81"/>
        <v>-1.99264375782684E-3</v>
      </c>
      <c r="BX53" s="97" t="str">
        <f t="shared" si="82"/>
        <v/>
      </c>
      <c r="BY53" s="62" t="str">
        <f t="shared" si="44"/>
        <v/>
      </c>
      <c r="BZ53" s="62" t="str">
        <f t="shared" si="45"/>
        <v/>
      </c>
      <c r="CA53" s="145" t="str">
        <f t="shared" si="46"/>
        <v/>
      </c>
    </row>
    <row r="54" spans="1:79" ht="15" customHeight="1" x14ac:dyDescent="0.2">
      <c r="A54" s="47" t="s">
        <v>266</v>
      </c>
      <c r="B54" s="48" t="s">
        <v>324</v>
      </c>
      <c r="C54" s="141">
        <v>995</v>
      </c>
      <c r="D54" s="134"/>
      <c r="E54" s="42">
        <f t="shared" si="47"/>
        <v>1.2818695971451025E-2</v>
      </c>
      <c r="F54" s="43">
        <f t="shared" si="36"/>
        <v>0</v>
      </c>
      <c r="G54" s="43">
        <f t="shared" si="48"/>
        <v>995</v>
      </c>
      <c r="H54" s="43" t="str">
        <f>IF(C54&lt;&gt;"", IF(RANK(G54, G$5:G$62)+COUNTIF(G$54:G54, G54) -1&lt;=(H$65-F$63), RANK(G54, G$5:G$62)+COUNTIF(G$54:G54, G54) -1, ""), "")</f>
        <v/>
      </c>
      <c r="I54" s="138" t="str">
        <f t="shared" si="49"/>
        <v/>
      </c>
      <c r="J54" s="143">
        <v>889</v>
      </c>
      <c r="K54" s="134"/>
      <c r="L54" s="42">
        <f t="shared" si="50"/>
        <v>1.0468183316848005E-2</v>
      </c>
      <c r="M54" s="43">
        <f t="shared" si="37"/>
        <v>0</v>
      </c>
      <c r="N54" s="43">
        <f t="shared" si="51"/>
        <v>889</v>
      </c>
      <c r="O54" s="43" t="str">
        <f>IF(J54&lt;&gt;"", IF(RANK(N54, N$5:N$62)+COUNTIF(N$54:N54, N54) -1&lt;=(O$65-M$63), RANK(N54, N$5:N$62)+COUNTIF(N$54:N54, N54) -1, ""), "")</f>
        <v/>
      </c>
      <c r="P54" s="138" t="str">
        <f t="shared" si="52"/>
        <v/>
      </c>
      <c r="Q54" s="143">
        <v>880</v>
      </c>
      <c r="R54" s="134"/>
      <c r="S54" s="42">
        <f t="shared" si="53"/>
        <v>1.0720072116848786E-2</v>
      </c>
      <c r="T54" s="43">
        <f t="shared" si="38"/>
        <v>0</v>
      </c>
      <c r="U54" s="43">
        <f t="shared" si="54"/>
        <v>880</v>
      </c>
      <c r="V54" s="43" t="str">
        <f>IF(Q54&lt;&gt;"", IF(RANK(U54, U$5:U$62)+COUNTIF(U$54:U54, U54) -1&lt;=(V$65-T$63), RANK(U54, U$5:U$62)+COUNTIF(U$54:U54, U54) -1, ""), "")</f>
        <v/>
      </c>
      <c r="W54" s="138" t="str">
        <f t="shared" si="55"/>
        <v/>
      </c>
      <c r="X54" s="143">
        <v>444</v>
      </c>
      <c r="Y54" s="134"/>
      <c r="Z54" s="42">
        <f t="shared" si="56"/>
        <v>5.3360895116997369E-3</v>
      </c>
      <c r="AA54" s="43">
        <f t="shared" si="39"/>
        <v>0</v>
      </c>
      <c r="AB54" s="43">
        <f t="shared" si="57"/>
        <v>444</v>
      </c>
      <c r="AC54" s="43" t="str">
        <f>IF(X54&lt;&gt;"", IF(RANK(AB54, AB$5:AB$62)+COUNTIF(AB$54:AB54, AB54) -1&lt;=(AC$65-AA$63), RANK(AB54, AB$5:AB$62)+COUNTIF(AB$54:AB54, AB54) -1, ""), "")</f>
        <v/>
      </c>
      <c r="AD54" s="138" t="str">
        <f t="shared" si="58"/>
        <v/>
      </c>
      <c r="AE54" s="143">
        <v>814</v>
      </c>
      <c r="AF54" s="134"/>
      <c r="AG54" s="42">
        <f t="shared" si="59"/>
        <v>9.7187067195186015E-3</v>
      </c>
      <c r="AH54" s="43">
        <f t="shared" si="40"/>
        <v>0</v>
      </c>
      <c r="AI54" s="43">
        <f t="shared" si="60"/>
        <v>814</v>
      </c>
      <c r="AJ54" s="43" t="str">
        <f>IF(AE54&lt;&gt;"", IF(RANK(AI54, AI$5:AI$62)+COUNTIF(AI$54:AI54, AI54) -1&lt;=(AJ$65-AH$63), RANK(AI54, AI$5:AI$62)+COUNTIF(AI$54:AI54, AI54) -1, ""), "")</f>
        <v/>
      </c>
      <c r="AK54" s="138" t="str">
        <f t="shared" si="61"/>
        <v/>
      </c>
      <c r="AL54" s="143">
        <v>294</v>
      </c>
      <c r="AM54" s="134"/>
      <c r="AN54" s="42">
        <f t="shared" si="62"/>
        <v>3.546398716541417E-3</v>
      </c>
      <c r="AO54" s="43">
        <f t="shared" si="41"/>
        <v>0</v>
      </c>
      <c r="AP54" s="43">
        <f t="shared" si="63"/>
        <v>294</v>
      </c>
      <c r="AQ54" s="43" t="str">
        <f>IF(AL54&lt;&gt;"", IF(RANK(AP54, AP$5:AP$62)+COUNTIF(AP$54:AP54, AP54) -1&lt;=(AQ$65-AO$63), RANK(AP54, AP$5:AP$62)+COUNTIF(AP$54:AP54, AP54) -1, ""), "")</f>
        <v/>
      </c>
      <c r="AR54" s="138" t="str">
        <f t="shared" si="64"/>
        <v/>
      </c>
      <c r="AS54" s="143">
        <v>1090</v>
      </c>
      <c r="AT54" s="134"/>
      <c r="AU54" s="42">
        <f t="shared" si="65"/>
        <v>1.290704558910598E-2</v>
      </c>
      <c r="AV54" s="43">
        <f t="shared" si="42"/>
        <v>0</v>
      </c>
      <c r="AW54" s="43">
        <f t="shared" si="66"/>
        <v>1090</v>
      </c>
      <c r="AX54" s="43" t="str">
        <f>IF(AS54&lt;&gt;"", IF(RANK(AW54, AW$5:AW$62)+COUNTIF(AW$54:AW54, AW54) -1&lt;=(AX$65-AV$63), RANK(AW54, AW$5:AW$62)+COUNTIF(AW$54:AW54, AW54) -1, ""), "")</f>
        <v/>
      </c>
      <c r="AY54" s="138" t="str">
        <f t="shared" si="67"/>
        <v/>
      </c>
      <c r="AZ54" s="143">
        <v>825</v>
      </c>
      <c r="BA54" s="134"/>
      <c r="BB54" s="42">
        <f t="shared" si="68"/>
        <v>1.0586016193396892E-2</v>
      </c>
      <c r="BC54" s="43">
        <f t="shared" si="43"/>
        <v>0</v>
      </c>
      <c r="BD54" s="43">
        <f t="shared" si="69"/>
        <v>825</v>
      </c>
      <c r="BE54" s="43" t="str">
        <f>IF(AZ54&lt;&gt;"", IF(RANK(BD54, BD$5:BD$62)+COUNTIF(BD$54:BD54, BD54) -1&lt;=(BE$65-BC$63), RANK(BD54, BD$5:BD$62)+COUNTIF(BD$54:BD54, BD54) -1, ""), "")</f>
        <v/>
      </c>
      <c r="BF54" s="138" t="str">
        <f t="shared" si="70"/>
        <v/>
      </c>
      <c r="BG54" s="149" t="str">
        <f t="shared" si="71"/>
        <v/>
      </c>
      <c r="BH54" s="50">
        <f t="shared" si="72"/>
        <v>6231</v>
      </c>
      <c r="BI54" s="51"/>
      <c r="BJ54" s="84" t="str">
        <f t="shared" si="73"/>
        <v/>
      </c>
      <c r="BK54" s="86" t="str">
        <f t="shared" si="74"/>
        <v/>
      </c>
      <c r="BL54" s="86"/>
      <c r="BM54" s="83" t="str">
        <f t="shared" si="75"/>
        <v/>
      </c>
      <c r="BN54" s="86" t="str">
        <f t="shared" si="76"/>
        <v/>
      </c>
      <c r="BO54" s="86" t="str">
        <f t="shared" si="77"/>
        <v/>
      </c>
      <c r="BP54" s="84" t="str">
        <f>IF(BJ54&lt;&gt;"", IF(RANK(BO54, BO$5:BO$62)+COUNTIF(BO$54:BO54, BO54) -1&lt;=(B$68-BK$63-BN$63), RANK(BO54, BO$5:BO$62)+COUNTIF(BO$54:BO54, BO54) -1, ""), "")</f>
        <v/>
      </c>
      <c r="BQ54" s="93" t="str">
        <f t="shared" si="78"/>
        <v/>
      </c>
      <c r="BR54" s="103" t="str">
        <f t="shared" si="79"/>
        <v/>
      </c>
      <c r="BT54" s="144">
        <f>IF(BH54&lt;&gt; "", BH54/BH63, "")</f>
        <v>1.5830885190640089E-3</v>
      </c>
      <c r="BU54" s="62" t="str">
        <f t="shared" si="80"/>
        <v/>
      </c>
      <c r="BV54" s="70">
        <f t="shared" si="81"/>
        <v>-1.5830885190640099E-3</v>
      </c>
      <c r="BX54" s="97" t="str">
        <f t="shared" si="82"/>
        <v/>
      </c>
      <c r="BY54" s="62" t="str">
        <f t="shared" si="44"/>
        <v/>
      </c>
      <c r="BZ54" s="62" t="str">
        <f t="shared" si="45"/>
        <v/>
      </c>
      <c r="CA54" s="145" t="str">
        <f t="shared" si="46"/>
        <v/>
      </c>
    </row>
    <row r="55" spans="1:79" ht="15" customHeight="1" x14ac:dyDescent="0.2">
      <c r="A55" s="160" t="s">
        <v>267</v>
      </c>
      <c r="B55" s="161" t="s">
        <v>325</v>
      </c>
      <c r="C55" s="162">
        <v>18089</v>
      </c>
      <c r="D55" s="163"/>
      <c r="E55" s="164">
        <f t="shared" si="47"/>
        <v>0.23304260444982672</v>
      </c>
      <c r="F55" s="165">
        <f t="shared" si="36"/>
        <v>0</v>
      </c>
      <c r="G55" s="165">
        <f t="shared" si="48"/>
        <v>18089</v>
      </c>
      <c r="H55" s="165" t="str">
        <f>IF(C55&lt;&gt;"", IF(RANK(G55, G$5:G$62)+COUNTIF(G$55:G55, G55) -1&lt;=(H$65-F$63), RANK(G55, G$5:G$62)+COUNTIF(G$55:G55, G55) -1, ""), "")</f>
        <v/>
      </c>
      <c r="I55" s="166" t="str">
        <f t="shared" si="49"/>
        <v/>
      </c>
      <c r="J55" s="167">
        <v>9668</v>
      </c>
      <c r="K55" s="163"/>
      <c r="L55" s="164">
        <f t="shared" si="50"/>
        <v>0.11384296547501295</v>
      </c>
      <c r="M55" s="165">
        <f t="shared" si="37"/>
        <v>0</v>
      </c>
      <c r="N55" s="165">
        <f t="shared" si="51"/>
        <v>9668</v>
      </c>
      <c r="O55" s="165" t="str">
        <f>IF(J55&lt;&gt;"", IF(RANK(N55, N$5:N$62)+COUNTIF(N$55:N55, N55) -1&lt;=(O$65-M$63), RANK(N55, N$5:N$62)+COUNTIF(N$55:N55, N55) -1, ""), "")</f>
        <v/>
      </c>
      <c r="P55" s="166" t="str">
        <f t="shared" si="52"/>
        <v/>
      </c>
      <c r="Q55" s="167">
        <v>11670</v>
      </c>
      <c r="R55" s="163"/>
      <c r="S55" s="164">
        <f t="shared" si="53"/>
        <v>0.14216277454957424</v>
      </c>
      <c r="T55" s="165">
        <f t="shared" si="38"/>
        <v>0</v>
      </c>
      <c r="U55" s="165">
        <f t="shared" si="54"/>
        <v>11670</v>
      </c>
      <c r="V55" s="165" t="str">
        <f>IF(Q55&lt;&gt;"", IF(RANK(U55, U$5:U$62)+COUNTIF(U$55:U55, U55) -1&lt;=(V$65-T$63), RANK(U55, U$5:U$62)+COUNTIF(U$55:U55, U55) -1, ""), "")</f>
        <v/>
      </c>
      <c r="W55" s="166" t="str">
        <f t="shared" si="55"/>
        <v/>
      </c>
      <c r="X55" s="167">
        <v>1504</v>
      </c>
      <c r="Y55" s="163"/>
      <c r="Z55" s="164">
        <f t="shared" si="56"/>
        <v>1.807540230990181E-2</v>
      </c>
      <c r="AA55" s="165">
        <f t="shared" si="39"/>
        <v>0</v>
      </c>
      <c r="AB55" s="165">
        <f t="shared" si="57"/>
        <v>1504</v>
      </c>
      <c r="AC55" s="165" t="str">
        <f>IF(X55&lt;&gt;"", IF(RANK(AB55, AB$5:AB$62)+COUNTIF(AB$55:AB55, AB55) -1&lt;=(AC$65-AA$63), RANK(AB55, AB$5:AB$62)+COUNTIF(AB$55:AB55, AB55) -1, ""), "")</f>
        <v/>
      </c>
      <c r="AD55" s="166" t="str">
        <f t="shared" si="58"/>
        <v/>
      </c>
      <c r="AE55" s="167">
        <v>7626</v>
      </c>
      <c r="AF55" s="163"/>
      <c r="AG55" s="164">
        <f t="shared" si="59"/>
        <v>9.1050193418978936E-2</v>
      </c>
      <c r="AH55" s="165">
        <f t="shared" si="40"/>
        <v>0</v>
      </c>
      <c r="AI55" s="165">
        <f t="shared" si="60"/>
        <v>7626</v>
      </c>
      <c r="AJ55" s="165" t="str">
        <f>IF(AE55&lt;&gt;"", IF(RANK(AI55, AI$5:AI$62)+COUNTIF(AI$55:AI55, AI55) -1&lt;=(AJ$65-AH$63), RANK(AI55, AI$5:AI$62)+COUNTIF(AI$55:AI55, AI55) -1, ""), "")</f>
        <v/>
      </c>
      <c r="AK55" s="166" t="str">
        <f t="shared" si="61"/>
        <v/>
      </c>
      <c r="AL55" s="167">
        <v>2758</v>
      </c>
      <c r="AM55" s="163"/>
      <c r="AN55" s="164">
        <f t="shared" si="62"/>
        <v>3.3268597483745672E-2</v>
      </c>
      <c r="AO55" s="165">
        <f t="shared" si="41"/>
        <v>0</v>
      </c>
      <c r="AP55" s="165">
        <f t="shared" si="63"/>
        <v>2758</v>
      </c>
      <c r="AQ55" s="165" t="str">
        <f>IF(AL55&lt;&gt;"", IF(RANK(AP55, AP$5:AP$62)+COUNTIF(AP$55:AP55, AP55) -1&lt;=(AQ$65-AO$63), RANK(AP55, AP$5:AP$62)+COUNTIF(AP$55:AP55, AP55) -1, ""), "")</f>
        <v/>
      </c>
      <c r="AR55" s="166" t="str">
        <f t="shared" si="64"/>
        <v/>
      </c>
      <c r="AS55" s="167">
        <v>30999</v>
      </c>
      <c r="AT55" s="163"/>
      <c r="AU55" s="164">
        <f t="shared" si="65"/>
        <v>0.36706927175843695</v>
      </c>
      <c r="AV55" s="165">
        <f t="shared" si="42"/>
        <v>0</v>
      </c>
      <c r="AW55" s="165">
        <f t="shared" si="66"/>
        <v>30999</v>
      </c>
      <c r="AX55" s="165" t="str">
        <f>IF(AS55&lt;&gt;"", IF(RANK(AW55, AW$5:AW$62)+COUNTIF(AW$55:AW55, AW55) -1&lt;=(AX$65-AV$63), RANK(AW55, AW$5:AW$62)+COUNTIF(AW$55:AW55, AW55) -1, ""), "")</f>
        <v/>
      </c>
      <c r="AY55" s="166" t="str">
        <f t="shared" si="67"/>
        <v/>
      </c>
      <c r="AZ55" s="167">
        <v>14984</v>
      </c>
      <c r="BA55" s="163"/>
      <c r="BB55" s="164">
        <f t="shared" si="68"/>
        <v>0.19226771714164731</v>
      </c>
      <c r="BC55" s="165">
        <f t="shared" si="43"/>
        <v>0</v>
      </c>
      <c r="BD55" s="165">
        <f t="shared" si="69"/>
        <v>14984</v>
      </c>
      <c r="BE55" s="165" t="str">
        <f>IF(AZ55&lt;&gt;"", IF(RANK(BD55, BD$5:BD$62)+COUNTIF(BD$55:BD55, BD55) -1&lt;=(BE$65-BC$63), RANK(BD55, BD$5:BD$62)+COUNTIF(BD$55:BD55, BD55) -1, ""), "")</f>
        <v/>
      </c>
      <c r="BF55" s="166" t="str">
        <f t="shared" si="70"/>
        <v/>
      </c>
      <c r="BG55" s="168" t="str">
        <f t="shared" si="71"/>
        <v/>
      </c>
      <c r="BH55" s="169">
        <f t="shared" si="72"/>
        <v>97298</v>
      </c>
      <c r="BI55" s="170"/>
      <c r="BJ55" s="171">
        <f t="shared" si="73"/>
        <v>97298</v>
      </c>
      <c r="BK55" s="172" t="str">
        <f t="shared" si="74"/>
        <v/>
      </c>
      <c r="BL55" s="172"/>
      <c r="BM55" s="173">
        <f t="shared" si="75"/>
        <v>2.1496144753993329</v>
      </c>
      <c r="BN55" s="172">
        <f t="shared" si="76"/>
        <v>2</v>
      </c>
      <c r="BO55" s="172">
        <f t="shared" si="77"/>
        <v>6772</v>
      </c>
      <c r="BP55" s="171" t="str">
        <f>IF(BJ55&lt;&gt;"", IF(RANK(BO55, BO$5:BO$62)+COUNTIF(BO$55:BO55, BO55) -1&lt;=(B$68-BK$63-BN$63), RANK(BO55, BO$5:BO$62)+COUNTIF(BO$55:BO55, BO55) -1, ""), "")</f>
        <v/>
      </c>
      <c r="BQ55" s="171">
        <f t="shared" si="78"/>
        <v>2</v>
      </c>
      <c r="BR55" s="174">
        <f t="shared" si="79"/>
        <v>2</v>
      </c>
      <c r="BT55" s="175">
        <f>IF(BH55&lt;&gt; "", BH55/BH63, "")</f>
        <v>2.4720164777385641E-2</v>
      </c>
      <c r="BU55" s="176">
        <f t="shared" si="80"/>
        <v>2.5000000000000001E-2</v>
      </c>
      <c r="BV55" s="177">
        <f t="shared" si="81"/>
        <v>2.7983522261440172E-4</v>
      </c>
      <c r="BX55" s="178">
        <f t="shared" si="82"/>
        <v>97298</v>
      </c>
      <c r="BY55" s="176">
        <f t="shared" si="44"/>
        <v>2.6538602322461829E-2</v>
      </c>
      <c r="BZ55" s="176">
        <f t="shared" si="45"/>
        <v>2.5000000000000001E-2</v>
      </c>
      <c r="CA55" s="179">
        <f t="shared" si="46"/>
        <v>-1.5386023224618281E-3</v>
      </c>
    </row>
    <row r="56" spans="1:79" ht="15" customHeight="1" x14ac:dyDescent="0.2">
      <c r="A56" s="47" t="s">
        <v>268</v>
      </c>
      <c r="B56" s="48" t="s">
        <v>326</v>
      </c>
      <c r="C56" s="141">
        <v>196</v>
      </c>
      <c r="D56" s="134"/>
      <c r="E56" s="42">
        <f t="shared" si="47"/>
        <v>2.5250898597029155E-3</v>
      </c>
      <c r="F56" s="43">
        <f t="shared" si="36"/>
        <v>0</v>
      </c>
      <c r="G56" s="43">
        <f t="shared" si="48"/>
        <v>196</v>
      </c>
      <c r="H56" s="43" t="str">
        <f>IF(C56&lt;&gt;"", IF(RANK(G56, G$5:G$62)+COUNTIF(G$56:G56, G56) -1&lt;=(H$65-F$63), RANK(G56, G$5:G$62)+COUNTIF(G$56:G56, G56) -1, ""), "")</f>
        <v/>
      </c>
      <c r="I56" s="138" t="str">
        <f t="shared" si="49"/>
        <v/>
      </c>
      <c r="J56" s="143">
        <v>138</v>
      </c>
      <c r="K56" s="134"/>
      <c r="L56" s="42">
        <f t="shared" si="50"/>
        <v>1.6249823371485093E-3</v>
      </c>
      <c r="M56" s="43">
        <f t="shared" si="37"/>
        <v>0</v>
      </c>
      <c r="N56" s="43">
        <f t="shared" si="51"/>
        <v>138</v>
      </c>
      <c r="O56" s="43" t="str">
        <f>IF(J56&lt;&gt;"", IF(RANK(N56, N$5:N$62)+COUNTIF(N$56:N56, N56) -1&lt;=(O$65-M$63), RANK(N56, N$5:N$62)+COUNTIF(N$56:N56, N56) -1, ""), "")</f>
        <v/>
      </c>
      <c r="P56" s="138" t="str">
        <f t="shared" si="52"/>
        <v/>
      </c>
      <c r="Q56" s="143">
        <v>129</v>
      </c>
      <c r="R56" s="134"/>
      <c r="S56" s="42">
        <f t="shared" si="53"/>
        <v>1.5714651171289697E-3</v>
      </c>
      <c r="T56" s="43">
        <f t="shared" si="38"/>
        <v>0</v>
      </c>
      <c r="U56" s="43">
        <f t="shared" si="54"/>
        <v>129</v>
      </c>
      <c r="V56" s="43" t="str">
        <f>IF(Q56&lt;&gt;"", IF(RANK(U56, U$5:U$62)+COUNTIF(U$56:U56, U56) -1&lt;=(V$65-T$63), RANK(U56, U$5:U$62)+COUNTIF(U$56:U56, U56) -1, ""), "")</f>
        <v/>
      </c>
      <c r="W56" s="138" t="str">
        <f t="shared" si="55"/>
        <v/>
      </c>
      <c r="X56" s="143">
        <v>154</v>
      </c>
      <c r="Y56" s="134"/>
      <c r="Z56" s="42">
        <f t="shared" si="56"/>
        <v>1.8508058216255845E-3</v>
      </c>
      <c r="AA56" s="43">
        <f t="shared" si="39"/>
        <v>0</v>
      </c>
      <c r="AB56" s="43">
        <f t="shared" si="57"/>
        <v>154</v>
      </c>
      <c r="AC56" s="43" t="str">
        <f>IF(X56&lt;&gt;"", IF(RANK(AB56, AB$5:AB$62)+COUNTIF(AB$56:AB56, AB56) -1&lt;=(AC$65-AA$63), RANK(AB56, AB$5:AB$62)+COUNTIF(AB$56:AB56, AB56) -1, ""), "")</f>
        <v/>
      </c>
      <c r="AD56" s="138" t="str">
        <f t="shared" si="58"/>
        <v/>
      </c>
      <c r="AE56" s="143">
        <v>137</v>
      </c>
      <c r="AF56" s="134"/>
      <c r="AG56" s="42">
        <f t="shared" si="59"/>
        <v>1.6357037107789293E-3</v>
      </c>
      <c r="AH56" s="43">
        <f t="shared" si="40"/>
        <v>0</v>
      </c>
      <c r="AI56" s="43">
        <f t="shared" si="60"/>
        <v>137</v>
      </c>
      <c r="AJ56" s="43" t="str">
        <f>IF(AE56&lt;&gt;"", IF(RANK(AI56, AI$5:AI$62)+COUNTIF(AI$56:AI56, AI56) -1&lt;=(AJ$65-AH$63), RANK(AI56, AI$5:AI$62)+COUNTIF(AI$56:AI56, AI56) -1, ""), "")</f>
        <v/>
      </c>
      <c r="AK56" s="138" t="str">
        <f t="shared" si="61"/>
        <v/>
      </c>
      <c r="AL56" s="143">
        <v>101</v>
      </c>
      <c r="AM56" s="134"/>
      <c r="AN56" s="42">
        <f t="shared" si="62"/>
        <v>1.2183206475193302E-3</v>
      </c>
      <c r="AO56" s="43">
        <f t="shared" si="41"/>
        <v>0</v>
      </c>
      <c r="AP56" s="43">
        <f t="shared" si="63"/>
        <v>101</v>
      </c>
      <c r="AQ56" s="43" t="str">
        <f>IF(AL56&lt;&gt;"", IF(RANK(AP56, AP$5:AP$62)+COUNTIF(AP$56:AP56, AP56) -1&lt;=(AQ$65-AO$63), RANK(AP56, AP$5:AP$62)+COUNTIF(AP$56:AP56, AP56) -1, ""), "")</f>
        <v/>
      </c>
      <c r="AR56" s="138" t="str">
        <f t="shared" si="64"/>
        <v/>
      </c>
      <c r="AS56" s="143">
        <v>120</v>
      </c>
      <c r="AT56" s="134"/>
      <c r="AU56" s="42">
        <f t="shared" si="65"/>
        <v>1.4209591474245115E-3</v>
      </c>
      <c r="AV56" s="43">
        <f t="shared" si="42"/>
        <v>0</v>
      </c>
      <c r="AW56" s="43">
        <f t="shared" si="66"/>
        <v>120</v>
      </c>
      <c r="AX56" s="43" t="str">
        <f>IF(AS56&lt;&gt;"", IF(RANK(AW56, AW$5:AW$62)+COUNTIF(AW$56:AW56, AW56) -1&lt;=(AX$65-AV$63), RANK(AW56, AW$5:AW$62)+COUNTIF(AW$56:AW56, AW56) -1, ""), "")</f>
        <v/>
      </c>
      <c r="AY56" s="138" t="str">
        <f t="shared" si="67"/>
        <v/>
      </c>
      <c r="AZ56" s="143">
        <v>203</v>
      </c>
      <c r="BA56" s="134"/>
      <c r="BB56" s="42">
        <f t="shared" si="68"/>
        <v>2.6048015603146292E-3</v>
      </c>
      <c r="BC56" s="43">
        <f t="shared" si="43"/>
        <v>0</v>
      </c>
      <c r="BD56" s="43">
        <f t="shared" si="69"/>
        <v>203</v>
      </c>
      <c r="BE56" s="43" t="str">
        <f>IF(AZ56&lt;&gt;"", IF(RANK(BD56, BD$5:BD$62)+COUNTIF(BD$56:BD56, BD56) -1&lt;=(BE$65-BC$63), RANK(BD56, BD$5:BD$62)+COUNTIF(BD$56:BD56, BD56) -1, ""), "")</f>
        <v/>
      </c>
      <c r="BF56" s="138" t="str">
        <f t="shared" si="70"/>
        <v/>
      </c>
      <c r="BG56" s="149" t="str">
        <f t="shared" si="71"/>
        <v/>
      </c>
      <c r="BH56" s="50">
        <f t="shared" si="72"/>
        <v>1178</v>
      </c>
      <c r="BI56" s="51"/>
      <c r="BJ56" s="84" t="str">
        <f t="shared" si="73"/>
        <v/>
      </c>
      <c r="BK56" s="86" t="str">
        <f t="shared" si="74"/>
        <v/>
      </c>
      <c r="BL56" s="86"/>
      <c r="BM56" s="83" t="str">
        <f t="shared" si="75"/>
        <v/>
      </c>
      <c r="BN56" s="86" t="str">
        <f t="shared" si="76"/>
        <v/>
      </c>
      <c r="BO56" s="86" t="str">
        <f t="shared" si="77"/>
        <v/>
      </c>
      <c r="BP56" s="84" t="str">
        <f>IF(BJ56&lt;&gt;"", IF(RANK(BO56, BO$5:BO$62)+COUNTIF(BO$56:BO56, BO56) -1&lt;=(B$68-BK$63-BN$63), RANK(BO56, BO$5:BO$62)+COUNTIF(BO$56:BO56, BO56) -1, ""), "")</f>
        <v/>
      </c>
      <c r="BQ56" s="93" t="str">
        <f t="shared" si="78"/>
        <v/>
      </c>
      <c r="BR56" s="103" t="str">
        <f t="shared" si="79"/>
        <v/>
      </c>
      <c r="BT56" s="144">
        <f>IF(BH56&lt;&gt; "", BH56/BH63, "")</f>
        <v>2.9929036678822058E-4</v>
      </c>
      <c r="BU56" s="62" t="str">
        <f t="shared" si="80"/>
        <v/>
      </c>
      <c r="BV56" s="70">
        <f t="shared" si="81"/>
        <v>-2.9929036678822101E-4</v>
      </c>
      <c r="BX56" s="97" t="str">
        <f t="shared" si="82"/>
        <v/>
      </c>
      <c r="BY56" s="62" t="str">
        <f t="shared" si="44"/>
        <v/>
      </c>
      <c r="BZ56" s="62" t="str">
        <f t="shared" si="45"/>
        <v/>
      </c>
      <c r="CA56" s="145" t="str">
        <f t="shared" si="46"/>
        <v/>
      </c>
    </row>
    <row r="57" spans="1:79" ht="15" customHeight="1" x14ac:dyDescent="0.2">
      <c r="A57" s="47" t="s">
        <v>269</v>
      </c>
      <c r="B57" s="48" t="s">
        <v>327</v>
      </c>
      <c r="C57" s="49"/>
      <c r="D57" s="134"/>
      <c r="E57" s="42" t="str">
        <f t="shared" si="47"/>
        <v/>
      </c>
      <c r="F57" s="43" t="str">
        <f t="shared" si="36"/>
        <v/>
      </c>
      <c r="G57" s="43" t="str">
        <f t="shared" si="48"/>
        <v/>
      </c>
      <c r="H57" s="43" t="str">
        <f>IF(C57&lt;&gt;"", IF(RANK(G57, G$5:G$62)+COUNTIF(G$57:G57, G57) -1&lt;=(H$65-F$63), RANK(G57, G$5:G$62)+COUNTIF(G$57:G57, G57) -1, ""), "")</f>
        <v/>
      </c>
      <c r="I57" s="138" t="str">
        <f t="shared" si="49"/>
        <v/>
      </c>
      <c r="J57" s="142"/>
      <c r="K57" s="134"/>
      <c r="L57" s="42" t="str">
        <f t="shared" si="50"/>
        <v/>
      </c>
      <c r="M57" s="43" t="str">
        <f t="shared" si="37"/>
        <v/>
      </c>
      <c r="N57" s="43" t="str">
        <f t="shared" si="51"/>
        <v/>
      </c>
      <c r="O57" s="43" t="str">
        <f>IF(J57&lt;&gt;"", IF(RANK(N57, N$5:N$62)+COUNTIF(N$57:N57, N57) -1&lt;=(O$65-M$63), RANK(N57, N$5:N$62)+COUNTIF(N$57:N57, N57) -1, ""), "")</f>
        <v/>
      </c>
      <c r="P57" s="138" t="str">
        <f t="shared" si="52"/>
        <v/>
      </c>
      <c r="Q57" s="142"/>
      <c r="R57" s="134"/>
      <c r="S57" s="42" t="str">
        <f t="shared" si="53"/>
        <v/>
      </c>
      <c r="T57" s="43" t="str">
        <f t="shared" si="38"/>
        <v/>
      </c>
      <c r="U57" s="43" t="str">
        <f t="shared" si="54"/>
        <v/>
      </c>
      <c r="V57" s="43" t="str">
        <f>IF(Q57&lt;&gt;"", IF(RANK(U57, U$5:U$62)+COUNTIF(U$57:U57, U57) -1&lt;=(V$65-T$63), RANK(U57, U$5:U$62)+COUNTIF(U$57:U57, U57) -1, ""), "")</f>
        <v/>
      </c>
      <c r="W57" s="138" t="str">
        <f t="shared" si="55"/>
        <v/>
      </c>
      <c r="X57" s="142"/>
      <c r="Y57" s="134"/>
      <c r="Z57" s="42" t="str">
        <f t="shared" si="56"/>
        <v/>
      </c>
      <c r="AA57" s="43" t="str">
        <f t="shared" si="39"/>
        <v/>
      </c>
      <c r="AB57" s="43" t="str">
        <f t="shared" si="57"/>
        <v/>
      </c>
      <c r="AC57" s="43" t="str">
        <f>IF(X57&lt;&gt;"", IF(RANK(AB57, AB$5:AB$62)+COUNTIF(AB$57:AB57, AB57) -1&lt;=(AC$65-AA$63), RANK(AB57, AB$5:AB$62)+COUNTIF(AB$57:AB57, AB57) -1, ""), "")</f>
        <v/>
      </c>
      <c r="AD57" s="138" t="str">
        <f t="shared" si="58"/>
        <v/>
      </c>
      <c r="AE57" s="142"/>
      <c r="AF57" s="134"/>
      <c r="AG57" s="42" t="str">
        <f t="shared" si="59"/>
        <v/>
      </c>
      <c r="AH57" s="43" t="str">
        <f t="shared" si="40"/>
        <v/>
      </c>
      <c r="AI57" s="43" t="str">
        <f t="shared" si="60"/>
        <v/>
      </c>
      <c r="AJ57" s="43" t="str">
        <f>IF(AE57&lt;&gt;"", IF(RANK(AI57, AI$5:AI$62)+COUNTIF(AI$57:AI57, AI57) -1&lt;=(AJ$65-AH$63), RANK(AI57, AI$5:AI$62)+COUNTIF(AI$57:AI57, AI57) -1, ""), "")</f>
        <v/>
      </c>
      <c r="AK57" s="138" t="str">
        <f t="shared" si="61"/>
        <v/>
      </c>
      <c r="AL57" s="142"/>
      <c r="AM57" s="134"/>
      <c r="AN57" s="42" t="str">
        <f t="shared" si="62"/>
        <v/>
      </c>
      <c r="AO57" s="43" t="str">
        <f t="shared" si="41"/>
        <v/>
      </c>
      <c r="AP57" s="43" t="str">
        <f t="shared" si="63"/>
        <v/>
      </c>
      <c r="AQ57" s="43" t="str">
        <f>IF(AL57&lt;&gt;"", IF(RANK(AP57, AP$5:AP$62)+COUNTIF(AP$57:AP57, AP57) -1&lt;=(AQ$65-AO$63), RANK(AP57, AP$5:AP$62)+COUNTIF(AP$57:AP57, AP57) -1, ""), "")</f>
        <v/>
      </c>
      <c r="AR57" s="138" t="str">
        <f t="shared" si="64"/>
        <v/>
      </c>
      <c r="AS57" s="142"/>
      <c r="AT57" s="134"/>
      <c r="AU57" s="42" t="str">
        <f t="shared" si="65"/>
        <v/>
      </c>
      <c r="AV57" s="43" t="str">
        <f t="shared" si="42"/>
        <v/>
      </c>
      <c r="AW57" s="43" t="str">
        <f t="shared" si="66"/>
        <v/>
      </c>
      <c r="AX57" s="43" t="str">
        <f>IF(AS57&lt;&gt;"", IF(RANK(AW57, AW$5:AW$62)+COUNTIF(AW$57:AW57, AW57) -1&lt;=(AX$65-AV$63), RANK(AW57, AW$5:AW$62)+COUNTIF(AW$57:AW57, AW57) -1, ""), "")</f>
        <v/>
      </c>
      <c r="AY57" s="138" t="str">
        <f t="shared" si="67"/>
        <v/>
      </c>
      <c r="AZ57" s="142"/>
      <c r="BA57" s="134"/>
      <c r="BB57" s="42" t="str">
        <f t="shared" si="68"/>
        <v/>
      </c>
      <c r="BC57" s="43" t="str">
        <f t="shared" si="43"/>
        <v/>
      </c>
      <c r="BD57" s="43" t="str">
        <f t="shared" si="69"/>
        <v/>
      </c>
      <c r="BE57" s="43" t="str">
        <f>IF(AZ57&lt;&gt;"", IF(RANK(BD57, BD$5:BD$62)+COUNTIF(BD$57:BD57, BD57) -1&lt;=(BE$65-BC$63), RANK(BD57, BD$5:BD$62)+COUNTIF(BD$57:BD57, BD57) -1, ""), "")</f>
        <v/>
      </c>
      <c r="BF57" s="138" t="str">
        <f t="shared" si="70"/>
        <v/>
      </c>
      <c r="BG57" s="149" t="str">
        <f t="shared" si="71"/>
        <v/>
      </c>
      <c r="BH57" s="50" t="str">
        <f t="shared" si="72"/>
        <v/>
      </c>
      <c r="BI57" s="51"/>
      <c r="BJ57" s="84" t="str">
        <f t="shared" si="73"/>
        <v/>
      </c>
      <c r="BK57" s="86" t="str">
        <f t="shared" si="74"/>
        <v/>
      </c>
      <c r="BL57" s="86"/>
      <c r="BM57" s="83" t="str">
        <f t="shared" si="75"/>
        <v/>
      </c>
      <c r="BN57" s="86" t="str">
        <f t="shared" si="76"/>
        <v/>
      </c>
      <c r="BO57" s="86" t="str">
        <f t="shared" si="77"/>
        <v/>
      </c>
      <c r="BP57" s="84" t="str">
        <f>IF(BJ57&lt;&gt;"", IF(RANK(BO57, BO$5:BO$62)+COUNTIF(BO$57:BO57, BO57) -1&lt;=(B$68-BK$63-BN$63), RANK(BO57, BO$5:BO$62)+COUNTIF(BO$57:BO57, BO57) -1, ""), "")</f>
        <v/>
      </c>
      <c r="BQ57" s="93" t="str">
        <f t="shared" si="78"/>
        <v/>
      </c>
      <c r="BR57" s="103" t="str">
        <f t="shared" si="79"/>
        <v/>
      </c>
      <c r="BT57" s="144" t="str">
        <f>IF(BH57&lt;&gt; "", BH57/BH63, "")</f>
        <v/>
      </c>
      <c r="BU57" s="62" t="str">
        <f t="shared" si="80"/>
        <v/>
      </c>
      <c r="BV57" s="70" t="str">
        <f t="shared" si="81"/>
        <v/>
      </c>
      <c r="BX57" s="97" t="str">
        <f t="shared" si="82"/>
        <v/>
      </c>
      <c r="BY57" s="62" t="str">
        <f t="shared" si="44"/>
        <v/>
      </c>
      <c r="BZ57" s="62" t="str">
        <f t="shared" si="45"/>
        <v/>
      </c>
      <c r="CA57" s="145" t="str">
        <f t="shared" si="46"/>
        <v/>
      </c>
    </row>
    <row r="58" spans="1:79" ht="15" customHeight="1" x14ac:dyDescent="0.2">
      <c r="A58" s="47" t="s">
        <v>270</v>
      </c>
      <c r="B58" s="48" t="s">
        <v>328</v>
      </c>
      <c r="C58" s="141">
        <v>125</v>
      </c>
      <c r="D58" s="134"/>
      <c r="E58" s="42">
        <f t="shared" si="47"/>
        <v>1.6103889411370634E-3</v>
      </c>
      <c r="F58" s="43">
        <f t="shared" si="36"/>
        <v>0</v>
      </c>
      <c r="G58" s="43">
        <f t="shared" si="48"/>
        <v>125</v>
      </c>
      <c r="H58" s="43" t="str">
        <f>IF(C58&lt;&gt;"", IF(RANK(G58, G$5:G$62)+COUNTIF(G$58:G58, G58) -1&lt;=(H$65-F$63), RANK(G58, G$5:G$62)+COUNTIF(G$58:G58, G58) -1, ""), "")</f>
        <v/>
      </c>
      <c r="I58" s="138" t="str">
        <f t="shared" si="49"/>
        <v/>
      </c>
      <c r="J58" s="143">
        <v>127</v>
      </c>
      <c r="K58" s="134"/>
      <c r="L58" s="42">
        <f t="shared" si="50"/>
        <v>1.495454759549715E-3</v>
      </c>
      <c r="M58" s="43">
        <f t="shared" si="37"/>
        <v>0</v>
      </c>
      <c r="N58" s="43">
        <f t="shared" si="51"/>
        <v>127</v>
      </c>
      <c r="O58" s="43" t="str">
        <f>IF(J58&lt;&gt;"", IF(RANK(N58, N$5:N$62)+COUNTIF(N$58:N58, N58) -1&lt;=(O$65-M$63), RANK(N58, N$5:N$62)+COUNTIF(N$58:N58, N58) -1, ""), "")</f>
        <v/>
      </c>
      <c r="P58" s="138" t="str">
        <f t="shared" si="52"/>
        <v/>
      </c>
      <c r="Q58" s="143">
        <v>112</v>
      </c>
      <c r="R58" s="134"/>
      <c r="S58" s="42">
        <f t="shared" si="53"/>
        <v>1.3643728148716636E-3</v>
      </c>
      <c r="T58" s="43">
        <f t="shared" si="38"/>
        <v>0</v>
      </c>
      <c r="U58" s="43">
        <f t="shared" si="54"/>
        <v>112</v>
      </c>
      <c r="V58" s="43" t="str">
        <f>IF(Q58&lt;&gt;"", IF(RANK(U58, U$5:U$62)+COUNTIF(U$58:U58, U58) -1&lt;=(V$65-T$63), RANK(U58, U$5:U$62)+COUNTIF(U$58:U58, U58) -1, ""), "")</f>
        <v/>
      </c>
      <c r="W58" s="138" t="str">
        <f t="shared" si="55"/>
        <v/>
      </c>
      <c r="X58" s="143">
        <v>91</v>
      </c>
      <c r="Y58" s="134"/>
      <c r="Z58" s="42">
        <f t="shared" si="56"/>
        <v>1.0936579855060271E-3</v>
      </c>
      <c r="AA58" s="43">
        <f t="shared" si="39"/>
        <v>0</v>
      </c>
      <c r="AB58" s="43">
        <f t="shared" si="57"/>
        <v>91</v>
      </c>
      <c r="AC58" s="43" t="str">
        <f>IF(X58&lt;&gt;"", IF(RANK(AB58, AB$5:AB$62)+COUNTIF(AB$58:AB58, AB58) -1&lt;=(AC$65-AA$63), RANK(AB58, AB$5:AB$62)+COUNTIF(AB$58:AB58, AB58) -1, ""), "")</f>
        <v/>
      </c>
      <c r="AD58" s="138" t="str">
        <f t="shared" si="58"/>
        <v/>
      </c>
      <c r="AE58" s="143">
        <v>129</v>
      </c>
      <c r="AF58" s="134"/>
      <c r="AG58" s="42">
        <f t="shared" si="59"/>
        <v>1.5401881656239554E-3</v>
      </c>
      <c r="AH58" s="43">
        <f t="shared" si="40"/>
        <v>0</v>
      </c>
      <c r="AI58" s="43">
        <f t="shared" si="60"/>
        <v>129</v>
      </c>
      <c r="AJ58" s="43" t="str">
        <f>IF(AE58&lt;&gt;"", IF(RANK(AI58, AI$5:AI$62)+COUNTIF(AI$58:AI58, AI58) -1&lt;=(AJ$65-AH$63), RANK(AI58, AI$5:AI$62)+COUNTIF(AI$58:AI58, AI58) -1, ""), "")</f>
        <v/>
      </c>
      <c r="AK58" s="138" t="str">
        <f t="shared" si="61"/>
        <v/>
      </c>
      <c r="AL58" s="143">
        <v>82</v>
      </c>
      <c r="AM58" s="134"/>
      <c r="AN58" s="42">
        <f t="shared" si="62"/>
        <v>9.8913161481767407E-4</v>
      </c>
      <c r="AO58" s="43">
        <f t="shared" si="41"/>
        <v>0</v>
      </c>
      <c r="AP58" s="43">
        <f t="shared" si="63"/>
        <v>82</v>
      </c>
      <c r="AQ58" s="43" t="str">
        <f>IF(AL58&lt;&gt;"", IF(RANK(AP58, AP$5:AP$62)+COUNTIF(AP$58:AP58, AP58) -1&lt;=(AQ$65-AO$63), RANK(AP58, AP$5:AP$62)+COUNTIF(AP$58:AP58, AP58) -1, ""), "")</f>
        <v/>
      </c>
      <c r="AR58" s="138" t="str">
        <f t="shared" si="64"/>
        <v/>
      </c>
      <c r="AS58" s="143">
        <v>256</v>
      </c>
      <c r="AT58" s="134"/>
      <c r="AU58" s="42">
        <f t="shared" si="65"/>
        <v>3.0313795145056246E-3</v>
      </c>
      <c r="AV58" s="43">
        <f t="shared" si="42"/>
        <v>0</v>
      </c>
      <c r="AW58" s="43">
        <f t="shared" si="66"/>
        <v>256</v>
      </c>
      <c r="AX58" s="43" t="str">
        <f>IF(AS58&lt;&gt;"", IF(RANK(AW58, AW$5:AW$62)+COUNTIF(AW$58:AW58, AW58) -1&lt;=(AX$65-AV$63), RANK(AW58, AW$5:AW$62)+COUNTIF(AW$58:AW58, AW58) -1, ""), "")</f>
        <v/>
      </c>
      <c r="AY58" s="138" t="str">
        <f t="shared" si="67"/>
        <v/>
      </c>
      <c r="AZ58" s="143">
        <v>194</v>
      </c>
      <c r="BA58" s="134"/>
      <c r="BB58" s="42">
        <f t="shared" si="68"/>
        <v>2.4893177472957539E-3</v>
      </c>
      <c r="BC58" s="43">
        <f t="shared" si="43"/>
        <v>0</v>
      </c>
      <c r="BD58" s="43">
        <f t="shared" si="69"/>
        <v>194</v>
      </c>
      <c r="BE58" s="43" t="str">
        <f>IF(AZ58&lt;&gt;"", IF(RANK(BD58, BD$5:BD$62)+COUNTIF(BD$58:BD58, BD58) -1&lt;=(BE$65-BC$63), RANK(BD58, BD$5:BD$62)+COUNTIF(BD$58:BD58, BD58) -1, ""), "")</f>
        <v/>
      </c>
      <c r="BF58" s="138" t="str">
        <f t="shared" si="70"/>
        <v/>
      </c>
      <c r="BG58" s="149" t="str">
        <f t="shared" si="71"/>
        <v/>
      </c>
      <c r="BH58" s="50">
        <f t="shared" si="72"/>
        <v>1116</v>
      </c>
      <c r="BI58" s="51"/>
      <c r="BJ58" s="84" t="str">
        <f t="shared" si="73"/>
        <v/>
      </c>
      <c r="BK58" s="86" t="str">
        <f t="shared" si="74"/>
        <v/>
      </c>
      <c r="BL58" s="86"/>
      <c r="BM58" s="83" t="str">
        <f t="shared" si="75"/>
        <v/>
      </c>
      <c r="BN58" s="86" t="str">
        <f t="shared" si="76"/>
        <v/>
      </c>
      <c r="BO58" s="86" t="str">
        <f t="shared" si="77"/>
        <v/>
      </c>
      <c r="BP58" s="84" t="str">
        <f>IF(BJ58&lt;&gt;"", IF(RANK(BO58, BO$5:BO$62)+COUNTIF(BO$58:BO58, BO58) -1&lt;=(B$68-BK$63-BN$63), RANK(BO58, BO$5:BO$62)+COUNTIF(BO$58:BO58, BO58) -1, ""), "")</f>
        <v/>
      </c>
      <c r="BQ58" s="93" t="str">
        <f t="shared" si="78"/>
        <v/>
      </c>
      <c r="BR58" s="103" t="str">
        <f t="shared" si="79"/>
        <v/>
      </c>
      <c r="BT58" s="144">
        <f>IF(BH58&lt;&gt; "", BH58/BH63, "")</f>
        <v>2.8353824222041946E-4</v>
      </c>
      <c r="BU58" s="62" t="str">
        <f t="shared" si="80"/>
        <v/>
      </c>
      <c r="BV58" s="70">
        <f t="shared" si="81"/>
        <v>-2.8353824222041902E-4</v>
      </c>
      <c r="BX58" s="97" t="str">
        <f t="shared" si="82"/>
        <v/>
      </c>
      <c r="BY58" s="62" t="str">
        <f t="shared" si="44"/>
        <v/>
      </c>
      <c r="BZ58" s="62" t="str">
        <f t="shared" si="45"/>
        <v/>
      </c>
      <c r="CA58" s="145" t="str">
        <f t="shared" si="46"/>
        <v/>
      </c>
    </row>
    <row r="59" spans="1:79" ht="15" customHeight="1" x14ac:dyDescent="0.2">
      <c r="A59" s="47" t="s">
        <v>271</v>
      </c>
      <c r="B59" s="48" t="s">
        <v>329</v>
      </c>
      <c r="C59" s="141">
        <v>1021</v>
      </c>
      <c r="D59" s="134"/>
      <c r="E59" s="42">
        <f t="shared" si="47"/>
        <v>1.3153656871207535E-2</v>
      </c>
      <c r="F59" s="43">
        <f t="shared" si="36"/>
        <v>0</v>
      </c>
      <c r="G59" s="43">
        <f t="shared" si="48"/>
        <v>1021</v>
      </c>
      <c r="H59" s="43" t="str">
        <f>IF(C59&lt;&gt;"", IF(RANK(G59, G$5:G$62)+COUNTIF(G$59:G59, G59) -1&lt;=(H$65-F$63), RANK(G59, G$5:G$62)+COUNTIF(G$59:G59, G59) -1, ""), "")</f>
        <v/>
      </c>
      <c r="I59" s="44" t="str">
        <f t="shared" si="49"/>
        <v/>
      </c>
      <c r="J59" s="143">
        <v>341</v>
      </c>
      <c r="K59" s="134"/>
      <c r="L59" s="42">
        <f t="shared" si="50"/>
        <v>4.015354905562621E-3</v>
      </c>
      <c r="M59" s="43">
        <f t="shared" si="37"/>
        <v>0</v>
      </c>
      <c r="N59" s="43">
        <f t="shared" si="51"/>
        <v>341</v>
      </c>
      <c r="O59" s="43" t="str">
        <f>IF(J59&lt;&gt;"", IF(RANK(N59, N$5:N$62)+COUNTIF(N$59:N59, N59) -1&lt;=(O$65-M$63), RANK(N59, N$5:N$62)+COUNTIF(N$59:N59, N59) -1, ""), "")</f>
        <v/>
      </c>
      <c r="P59" s="44" t="str">
        <f t="shared" si="52"/>
        <v/>
      </c>
      <c r="Q59" s="143">
        <v>281</v>
      </c>
      <c r="R59" s="134"/>
      <c r="S59" s="42">
        <f t="shared" si="53"/>
        <v>3.4231139373119418E-3</v>
      </c>
      <c r="T59" s="43">
        <f t="shared" si="38"/>
        <v>0</v>
      </c>
      <c r="U59" s="43">
        <f t="shared" si="54"/>
        <v>281</v>
      </c>
      <c r="V59" s="43" t="str">
        <f>IF(Q59&lt;&gt;"", IF(RANK(U59, U$5:U$62)+COUNTIF(U$59:U59, U59) -1&lt;=(V$65-T$63), RANK(U59, U$5:U$62)+COUNTIF(U$59:U59, U59) -1, ""), "")</f>
        <v/>
      </c>
      <c r="W59" s="44" t="str">
        <f t="shared" si="55"/>
        <v/>
      </c>
      <c r="X59" s="143">
        <v>342</v>
      </c>
      <c r="Y59" s="134"/>
      <c r="Z59" s="42">
        <f t="shared" si="56"/>
        <v>4.1102311103633112E-3</v>
      </c>
      <c r="AA59" s="43">
        <f t="shared" si="39"/>
        <v>0</v>
      </c>
      <c r="AB59" s="43">
        <f t="shared" si="57"/>
        <v>342</v>
      </c>
      <c r="AC59" s="43" t="str">
        <f>IF(X59&lt;&gt;"", IF(RANK(AB59, AB$5:AB$62)+COUNTIF(AB$59:AB59, AB59) -1&lt;=(AC$65-AA$63), RANK(AB59, AB$5:AB$62)+COUNTIF(AB$59:AB59, AB59) -1, ""), "")</f>
        <v/>
      </c>
      <c r="AD59" s="44" t="str">
        <f t="shared" si="58"/>
        <v/>
      </c>
      <c r="AE59" s="143">
        <v>501</v>
      </c>
      <c r="AF59" s="134"/>
      <c r="AG59" s="42">
        <f t="shared" si="59"/>
        <v>5.981661015330245E-3</v>
      </c>
      <c r="AH59" s="43">
        <f t="shared" si="40"/>
        <v>0</v>
      </c>
      <c r="AI59" s="43">
        <f t="shared" si="60"/>
        <v>501</v>
      </c>
      <c r="AJ59" s="43" t="str">
        <f>IF(AE59&lt;&gt;"", IF(RANK(AI59, AI$5:AI$62)+COUNTIF(AI$59:AI59, AI59) -1&lt;=(AJ$65-AH$63), RANK(AI59, AI$5:AI$62)+COUNTIF(AI$59:AI59, AI59) -1, ""), "")</f>
        <v/>
      </c>
      <c r="AK59" s="44" t="str">
        <f t="shared" si="61"/>
        <v/>
      </c>
      <c r="AL59" s="143">
        <v>447</v>
      </c>
      <c r="AM59" s="134"/>
      <c r="AN59" s="42">
        <f t="shared" si="62"/>
        <v>5.3919735588231748E-3</v>
      </c>
      <c r="AO59" s="43">
        <f t="shared" si="41"/>
        <v>0</v>
      </c>
      <c r="AP59" s="43">
        <f t="shared" si="63"/>
        <v>447</v>
      </c>
      <c r="AQ59" s="43" t="str">
        <f>IF(AL59&lt;&gt;"", IF(RANK(AP59, AP$5:AP$62)+COUNTIF(AP$59:AP59, AP59) -1&lt;=(AQ$65-AO$63), RANK(AP59, AP$5:AP$62)+COUNTIF(AP$59:AP59, AP59) -1, ""), "")</f>
        <v/>
      </c>
      <c r="AR59" s="44" t="str">
        <f t="shared" si="64"/>
        <v/>
      </c>
      <c r="AS59" s="143">
        <v>540</v>
      </c>
      <c r="AT59" s="134"/>
      <c r="AU59" s="42">
        <f t="shared" si="65"/>
        <v>6.3943161634103024E-3</v>
      </c>
      <c r="AV59" s="43">
        <f t="shared" si="42"/>
        <v>0</v>
      </c>
      <c r="AW59" s="43">
        <f t="shared" si="66"/>
        <v>540</v>
      </c>
      <c r="AX59" s="43" t="str">
        <f>IF(AS59&lt;&gt;"", IF(RANK(AW59, AW$5:AW$62)+COUNTIF(AW$59:AW59, AW59) -1&lt;=(AX$65-AV$63), RANK(AW59, AW$5:AW$62)+COUNTIF(AW$59:AW59, AW59) -1, ""), "")</f>
        <v/>
      </c>
      <c r="AY59" s="44" t="str">
        <f t="shared" si="67"/>
        <v/>
      </c>
      <c r="AZ59" s="143">
        <v>266</v>
      </c>
      <c r="BA59" s="134"/>
      <c r="BB59" s="42">
        <f t="shared" si="68"/>
        <v>3.4131882514467555E-3</v>
      </c>
      <c r="BC59" s="43">
        <f t="shared" si="43"/>
        <v>0</v>
      </c>
      <c r="BD59" s="43">
        <f t="shared" si="69"/>
        <v>266</v>
      </c>
      <c r="BE59" s="43" t="str">
        <f>IF(AZ59&lt;&gt;"", IF(RANK(BD59, BD$5:BD$62)+COUNTIF(BD$59:BD59, BD59) -1&lt;=(BE$65-BC$63), RANK(BD59, BD$5:BD$62)+COUNTIF(BD$59:BD59, BD59) -1, ""), "")</f>
        <v/>
      </c>
      <c r="BF59" s="44" t="str">
        <f t="shared" si="70"/>
        <v/>
      </c>
      <c r="BG59" s="148" t="str">
        <f t="shared" si="71"/>
        <v/>
      </c>
      <c r="BH59" s="50">
        <f t="shared" si="72"/>
        <v>3739</v>
      </c>
      <c r="BI59" s="51"/>
      <c r="BJ59" s="84" t="str">
        <f t="shared" si="73"/>
        <v/>
      </c>
      <c r="BK59" s="86" t="str">
        <f t="shared" si="74"/>
        <v/>
      </c>
      <c r="BL59" s="86"/>
      <c r="BM59" s="83" t="str">
        <f t="shared" si="75"/>
        <v/>
      </c>
      <c r="BN59" s="86" t="str">
        <f t="shared" si="76"/>
        <v/>
      </c>
      <c r="BO59" s="86" t="str">
        <f t="shared" si="77"/>
        <v/>
      </c>
      <c r="BP59" s="84" t="str">
        <f>IF(BJ59&lt;&gt;"", IF(RANK(BO59, BO$5:BO$62)+COUNTIF(BO$59:BO59, BO59) -1&lt;=(B$68-BK$63-BN$63), RANK(BO59, BO$5:BO$62)+COUNTIF(BO$59:BO59, BO59) -1, ""), "")</f>
        <v/>
      </c>
      <c r="BQ59" s="93" t="str">
        <f t="shared" si="78"/>
        <v/>
      </c>
      <c r="BR59" s="103" t="str">
        <f t="shared" si="79"/>
        <v/>
      </c>
      <c r="BT59" s="144">
        <f>IF(BH59&lt;&gt; "", BH59/BH63, "")</f>
        <v>9.4995473804852012E-4</v>
      </c>
      <c r="BU59" s="62" t="str">
        <f t="shared" si="80"/>
        <v/>
      </c>
      <c r="BV59" s="70">
        <f t="shared" si="81"/>
        <v>-9.4995473804852001E-4</v>
      </c>
      <c r="BX59" s="97" t="str">
        <f t="shared" si="82"/>
        <v/>
      </c>
      <c r="BY59" s="62" t="str">
        <f t="shared" si="44"/>
        <v/>
      </c>
      <c r="BZ59" s="62" t="str">
        <f t="shared" si="45"/>
        <v/>
      </c>
      <c r="CA59" s="145" t="str">
        <f t="shared" si="46"/>
        <v/>
      </c>
    </row>
    <row r="60" spans="1:79" ht="15" customHeight="1" x14ac:dyDescent="0.2">
      <c r="A60" s="47" t="s">
        <v>272</v>
      </c>
      <c r="B60" s="48" t="s">
        <v>330</v>
      </c>
      <c r="C60" s="49"/>
      <c r="D60" s="134"/>
      <c r="E60" s="42" t="str">
        <f t="shared" si="47"/>
        <v/>
      </c>
      <c r="F60" s="43" t="str">
        <f t="shared" si="36"/>
        <v/>
      </c>
      <c r="G60" s="43" t="str">
        <f t="shared" si="48"/>
        <v/>
      </c>
      <c r="H60" s="43" t="str">
        <f>IF(C60&lt;&gt;"", IF(RANK(G60, G$5:G$62)+COUNTIF(G$60:G60, G60) -1&lt;=(H$65-F$63), RANK(G60, G$5:G$62)+COUNTIF(G$60:G60, G60) -1, ""), "")</f>
        <v/>
      </c>
      <c r="I60" s="44" t="str">
        <f t="shared" si="49"/>
        <v/>
      </c>
      <c r="J60" s="142"/>
      <c r="K60" s="134"/>
      <c r="L60" s="42" t="str">
        <f t="shared" si="50"/>
        <v/>
      </c>
      <c r="M60" s="43" t="str">
        <f t="shared" si="37"/>
        <v/>
      </c>
      <c r="N60" s="43" t="str">
        <f t="shared" si="51"/>
        <v/>
      </c>
      <c r="O60" s="43" t="str">
        <f>IF(J60&lt;&gt;"", IF(RANK(N60, N$5:N$62)+COUNTIF(N$60:N60, N60) -1&lt;=(O$65-M$63), RANK(N60, N$5:N$62)+COUNTIF(N$60:N60, N60) -1, ""), "")</f>
        <v/>
      </c>
      <c r="P60" s="44" t="str">
        <f t="shared" si="52"/>
        <v/>
      </c>
      <c r="Q60" s="142"/>
      <c r="R60" s="134"/>
      <c r="S60" s="42" t="str">
        <f t="shared" si="53"/>
        <v/>
      </c>
      <c r="T60" s="43" t="str">
        <f t="shared" si="38"/>
        <v/>
      </c>
      <c r="U60" s="43" t="str">
        <f t="shared" si="54"/>
        <v/>
      </c>
      <c r="V60" s="43" t="str">
        <f>IF(Q60&lt;&gt;"", IF(RANK(U60, U$5:U$62)+COUNTIF(U$60:U60, U60) -1&lt;=(V$65-T$63), RANK(U60, U$5:U$62)+COUNTIF(U$60:U60, U60) -1, ""), "")</f>
        <v/>
      </c>
      <c r="W60" s="44" t="str">
        <f t="shared" si="55"/>
        <v/>
      </c>
      <c r="X60" s="142"/>
      <c r="Y60" s="134"/>
      <c r="Z60" s="42" t="str">
        <f t="shared" si="56"/>
        <v/>
      </c>
      <c r="AA60" s="43" t="str">
        <f t="shared" si="39"/>
        <v/>
      </c>
      <c r="AB60" s="43" t="str">
        <f t="shared" si="57"/>
        <v/>
      </c>
      <c r="AC60" s="43" t="str">
        <f>IF(X60&lt;&gt;"", IF(RANK(AB60, AB$5:AB$62)+COUNTIF(AB$60:AB60, AB60) -1&lt;=(AC$65-AA$63), RANK(AB60, AB$5:AB$62)+COUNTIF(AB$60:AB60, AB60) -1, ""), "")</f>
        <v/>
      </c>
      <c r="AD60" s="44" t="str">
        <f t="shared" si="58"/>
        <v/>
      </c>
      <c r="AE60" s="142"/>
      <c r="AF60" s="134"/>
      <c r="AG60" s="42" t="str">
        <f t="shared" si="59"/>
        <v/>
      </c>
      <c r="AH60" s="43" t="str">
        <f t="shared" si="40"/>
        <v/>
      </c>
      <c r="AI60" s="43" t="str">
        <f t="shared" si="60"/>
        <v/>
      </c>
      <c r="AJ60" s="43" t="str">
        <f>IF(AE60&lt;&gt;"", IF(RANK(AI60, AI$5:AI$62)+COUNTIF(AI$60:AI60, AI60) -1&lt;=(AJ$65-AH$63), RANK(AI60, AI$5:AI$62)+COUNTIF(AI$60:AI60, AI60) -1, ""), "")</f>
        <v/>
      </c>
      <c r="AK60" s="44" t="str">
        <f t="shared" si="61"/>
        <v/>
      </c>
      <c r="AL60" s="142"/>
      <c r="AM60" s="134"/>
      <c r="AN60" s="42" t="str">
        <f t="shared" si="62"/>
        <v/>
      </c>
      <c r="AO60" s="43" t="str">
        <f t="shared" si="41"/>
        <v/>
      </c>
      <c r="AP60" s="43" t="str">
        <f t="shared" si="63"/>
        <v/>
      </c>
      <c r="AQ60" s="43" t="str">
        <f>IF(AL60&lt;&gt;"", IF(RANK(AP60, AP$5:AP$62)+COUNTIF(AP$60:AP60, AP60) -1&lt;=(AQ$65-AO$63), RANK(AP60, AP$5:AP$62)+COUNTIF(AP$60:AP60, AP60) -1, ""), "")</f>
        <v/>
      </c>
      <c r="AR60" s="44" t="str">
        <f t="shared" si="64"/>
        <v/>
      </c>
      <c r="AS60" s="142"/>
      <c r="AT60" s="134"/>
      <c r="AU60" s="42" t="str">
        <f t="shared" si="65"/>
        <v/>
      </c>
      <c r="AV60" s="43" t="str">
        <f t="shared" si="42"/>
        <v/>
      </c>
      <c r="AW60" s="43" t="str">
        <f t="shared" si="66"/>
        <v/>
      </c>
      <c r="AX60" s="43" t="str">
        <f>IF(AS60&lt;&gt;"", IF(RANK(AW60, AW$5:AW$62)+COUNTIF(AW$60:AW60, AW60) -1&lt;=(AX$65-AV$63), RANK(AW60, AW$5:AW$62)+COUNTIF(AW$60:AW60, AW60) -1, ""), "")</f>
        <v/>
      </c>
      <c r="AY60" s="44" t="str">
        <f t="shared" si="67"/>
        <v/>
      </c>
      <c r="AZ60" s="142"/>
      <c r="BA60" s="134"/>
      <c r="BB60" s="42" t="str">
        <f t="shared" si="68"/>
        <v/>
      </c>
      <c r="BC60" s="43" t="str">
        <f t="shared" si="43"/>
        <v/>
      </c>
      <c r="BD60" s="43" t="str">
        <f t="shared" si="69"/>
        <v/>
      </c>
      <c r="BE60" s="43" t="str">
        <f>IF(AZ60&lt;&gt;"", IF(RANK(BD60, BD$5:BD$62)+COUNTIF(BD$60:BD60, BD60) -1&lt;=(BE$65-BC$63), RANK(BD60, BD$5:BD$62)+COUNTIF(BD$60:BD60, BD60) -1, ""), "")</f>
        <v/>
      </c>
      <c r="BF60" s="44" t="str">
        <f t="shared" si="70"/>
        <v/>
      </c>
      <c r="BG60" s="148" t="str">
        <f t="shared" si="71"/>
        <v/>
      </c>
      <c r="BH60" s="50" t="str">
        <f t="shared" si="72"/>
        <v/>
      </c>
      <c r="BI60" s="51"/>
      <c r="BJ60" s="84" t="str">
        <f t="shared" si="73"/>
        <v/>
      </c>
      <c r="BK60" s="86" t="str">
        <f t="shared" si="74"/>
        <v/>
      </c>
      <c r="BL60" s="86"/>
      <c r="BM60" s="83" t="str">
        <f t="shared" si="75"/>
        <v/>
      </c>
      <c r="BN60" s="86" t="str">
        <f t="shared" si="76"/>
        <v/>
      </c>
      <c r="BO60" s="86" t="str">
        <f t="shared" si="77"/>
        <v/>
      </c>
      <c r="BP60" s="84" t="str">
        <f>IF(BJ60&lt;&gt;"", IF(RANK(BO60, BO$5:BO$62)+COUNTIF(BO$60:BO60, BO60) -1&lt;=(B$68-BK$63-BN$63), RANK(BO60, BO$5:BO$62)+COUNTIF(BO$60:BO60, BO60) -1, ""), "")</f>
        <v/>
      </c>
      <c r="BQ60" s="93" t="str">
        <f t="shared" si="78"/>
        <v/>
      </c>
      <c r="BR60" s="103" t="str">
        <f t="shared" si="79"/>
        <v/>
      </c>
      <c r="BT60" s="144" t="str">
        <f>IF(BH60&lt;&gt; "", BH60/BH63, "")</f>
        <v/>
      </c>
      <c r="BU60" s="62" t="str">
        <f t="shared" si="80"/>
        <v/>
      </c>
      <c r="BV60" s="70" t="str">
        <f t="shared" si="81"/>
        <v/>
      </c>
      <c r="BX60" s="97" t="str">
        <f t="shared" si="82"/>
        <v/>
      </c>
      <c r="BY60" s="62" t="str">
        <f t="shared" si="44"/>
        <v/>
      </c>
      <c r="BZ60" s="62" t="str">
        <f t="shared" si="45"/>
        <v/>
      </c>
      <c r="CA60" s="145" t="str">
        <f t="shared" si="46"/>
        <v/>
      </c>
    </row>
    <row r="61" spans="1:79" ht="15" customHeight="1" x14ac:dyDescent="0.2">
      <c r="A61" s="47" t="s">
        <v>273</v>
      </c>
      <c r="B61" s="48" t="s">
        <v>331</v>
      </c>
      <c r="C61" s="49"/>
      <c r="D61" s="134"/>
      <c r="E61" s="42" t="str">
        <f t="shared" si="47"/>
        <v/>
      </c>
      <c r="F61" s="43" t="str">
        <f t="shared" si="36"/>
        <v/>
      </c>
      <c r="G61" s="43" t="str">
        <f t="shared" si="48"/>
        <v/>
      </c>
      <c r="H61" s="43" t="str">
        <f>IF(C61&lt;&gt;"", IF(RANK(G61, G$5:G$62)+COUNTIF(G$61:G61, G61) -1&lt;=(H$65-F$63), RANK(G61, G$5:G$62)+COUNTIF(G$61:G61, G61) -1, ""), "")</f>
        <v/>
      </c>
      <c r="I61" s="44" t="str">
        <f t="shared" si="49"/>
        <v/>
      </c>
      <c r="J61" s="142"/>
      <c r="K61" s="134"/>
      <c r="L61" s="42" t="str">
        <f t="shared" si="50"/>
        <v/>
      </c>
      <c r="M61" s="43" t="str">
        <f t="shared" si="37"/>
        <v/>
      </c>
      <c r="N61" s="43" t="str">
        <f t="shared" si="51"/>
        <v/>
      </c>
      <c r="O61" s="43" t="str">
        <f>IF(J61&lt;&gt;"", IF(RANK(N61, N$5:N$62)+COUNTIF(N$61:N61, N61) -1&lt;=(O$65-M$63), RANK(N61, N$5:N$62)+COUNTIF(N$61:N61, N61) -1, ""), "")</f>
        <v/>
      </c>
      <c r="P61" s="44" t="str">
        <f t="shared" si="52"/>
        <v/>
      </c>
      <c r="Q61" s="142"/>
      <c r="R61" s="134"/>
      <c r="S61" s="42" t="str">
        <f t="shared" si="53"/>
        <v/>
      </c>
      <c r="T61" s="43" t="str">
        <f t="shared" si="38"/>
        <v/>
      </c>
      <c r="U61" s="43" t="str">
        <f t="shared" si="54"/>
        <v/>
      </c>
      <c r="V61" s="43" t="str">
        <f>IF(Q61&lt;&gt;"", IF(RANK(U61, U$5:U$62)+COUNTIF(U$61:U61, U61) -1&lt;=(V$65-T$63), RANK(U61, U$5:U$62)+COUNTIF(U$61:U61, U61) -1, ""), "")</f>
        <v/>
      </c>
      <c r="W61" s="44" t="str">
        <f t="shared" si="55"/>
        <v/>
      </c>
      <c r="X61" s="142"/>
      <c r="Y61" s="134"/>
      <c r="Z61" s="42" t="str">
        <f t="shared" si="56"/>
        <v/>
      </c>
      <c r="AA61" s="43" t="str">
        <f t="shared" si="39"/>
        <v/>
      </c>
      <c r="AB61" s="43" t="str">
        <f t="shared" si="57"/>
        <v/>
      </c>
      <c r="AC61" s="43" t="str">
        <f>IF(X61&lt;&gt;"", IF(RANK(AB61, AB$5:AB$62)+COUNTIF(AB$61:AB61, AB61) -1&lt;=(AC$65-AA$63), RANK(AB61, AB$5:AB$62)+COUNTIF(AB$61:AB61, AB61) -1, ""), "")</f>
        <v/>
      </c>
      <c r="AD61" s="44" t="str">
        <f t="shared" si="58"/>
        <v/>
      </c>
      <c r="AE61" s="142"/>
      <c r="AF61" s="134"/>
      <c r="AG61" s="42" t="str">
        <f t="shared" si="59"/>
        <v/>
      </c>
      <c r="AH61" s="43" t="str">
        <f t="shared" si="40"/>
        <v/>
      </c>
      <c r="AI61" s="43" t="str">
        <f t="shared" si="60"/>
        <v/>
      </c>
      <c r="AJ61" s="43" t="str">
        <f>IF(AE61&lt;&gt;"", IF(RANK(AI61, AI$5:AI$62)+COUNTIF(AI$61:AI61, AI61) -1&lt;=(AJ$65-AH$63), RANK(AI61, AI$5:AI$62)+COUNTIF(AI$61:AI61, AI61) -1, ""), "")</f>
        <v/>
      </c>
      <c r="AK61" s="44" t="str">
        <f t="shared" si="61"/>
        <v/>
      </c>
      <c r="AL61" s="142"/>
      <c r="AM61" s="134"/>
      <c r="AN61" s="42" t="str">
        <f t="shared" si="62"/>
        <v/>
      </c>
      <c r="AO61" s="43" t="str">
        <f t="shared" si="41"/>
        <v/>
      </c>
      <c r="AP61" s="43" t="str">
        <f t="shared" si="63"/>
        <v/>
      </c>
      <c r="AQ61" s="43" t="str">
        <f>IF(AL61&lt;&gt;"", IF(RANK(AP61, AP$5:AP$62)+COUNTIF(AP$61:AP61, AP61) -1&lt;=(AQ$65-AO$63), RANK(AP61, AP$5:AP$62)+COUNTIF(AP$61:AP61, AP61) -1, ""), "")</f>
        <v/>
      </c>
      <c r="AR61" s="44" t="str">
        <f t="shared" si="64"/>
        <v/>
      </c>
      <c r="AS61" s="142"/>
      <c r="AT61" s="134"/>
      <c r="AU61" s="42" t="str">
        <f t="shared" si="65"/>
        <v/>
      </c>
      <c r="AV61" s="43" t="str">
        <f t="shared" si="42"/>
        <v/>
      </c>
      <c r="AW61" s="43" t="str">
        <f t="shared" si="66"/>
        <v/>
      </c>
      <c r="AX61" s="43" t="str">
        <f>IF(AS61&lt;&gt;"", IF(RANK(AW61, AW$5:AW$62)+COUNTIF(AW$61:AW61, AW61) -1&lt;=(AX$65-AV$63), RANK(AW61, AW$5:AW$62)+COUNTIF(AW$61:AW61, AW61) -1, ""), "")</f>
        <v/>
      </c>
      <c r="AY61" s="44" t="str">
        <f t="shared" si="67"/>
        <v/>
      </c>
      <c r="AZ61" s="142"/>
      <c r="BA61" s="134"/>
      <c r="BB61" s="42" t="str">
        <f t="shared" si="68"/>
        <v/>
      </c>
      <c r="BC61" s="43" t="str">
        <f t="shared" si="43"/>
        <v/>
      </c>
      <c r="BD61" s="43" t="str">
        <f t="shared" si="69"/>
        <v/>
      </c>
      <c r="BE61" s="43" t="str">
        <f>IF(AZ61&lt;&gt;"", IF(RANK(BD61, BD$5:BD$62)+COUNTIF(BD$61:BD61, BD61) -1&lt;=(BE$65-BC$63), RANK(BD61, BD$5:BD$62)+COUNTIF(BD$61:BD61, BD61) -1, ""), "")</f>
        <v/>
      </c>
      <c r="BF61" s="44" t="str">
        <f t="shared" si="70"/>
        <v/>
      </c>
      <c r="BG61" s="148" t="str">
        <f t="shared" si="71"/>
        <v/>
      </c>
      <c r="BH61" s="50" t="str">
        <f t="shared" si="72"/>
        <v/>
      </c>
      <c r="BI61" s="51"/>
      <c r="BJ61" s="84" t="str">
        <f t="shared" si="73"/>
        <v/>
      </c>
      <c r="BK61" s="86" t="str">
        <f t="shared" si="74"/>
        <v/>
      </c>
      <c r="BL61" s="86"/>
      <c r="BM61" s="83" t="str">
        <f t="shared" si="75"/>
        <v/>
      </c>
      <c r="BN61" s="86" t="str">
        <f t="shared" si="76"/>
        <v/>
      </c>
      <c r="BO61" s="86" t="str">
        <f t="shared" si="77"/>
        <v/>
      </c>
      <c r="BP61" s="84" t="str">
        <f>IF(BJ61&lt;&gt;"", IF(RANK(BO61, BO$5:BO$62)+COUNTIF(BO$61:BO61, BO61) -1&lt;=(B$68-BK$63-BN$63), RANK(BO61, BO$5:BO$62)+COUNTIF(BO$61:BO61, BO61) -1, ""), "")</f>
        <v/>
      </c>
      <c r="BQ61" s="93" t="str">
        <f t="shared" si="78"/>
        <v/>
      </c>
      <c r="BR61" s="103" t="str">
        <f t="shared" si="79"/>
        <v/>
      </c>
      <c r="BT61" s="144" t="str">
        <f>IF(BH61&lt;&gt; "", BH61/BH63, "")</f>
        <v/>
      </c>
      <c r="BU61" s="62" t="str">
        <f t="shared" si="80"/>
        <v/>
      </c>
      <c r="BV61" s="70" t="str">
        <f t="shared" si="81"/>
        <v/>
      </c>
      <c r="BX61" s="97" t="str">
        <f t="shared" si="82"/>
        <v/>
      </c>
      <c r="BY61" s="62" t="str">
        <f t="shared" si="44"/>
        <v/>
      </c>
      <c r="BZ61" s="62" t="str">
        <f t="shared" si="45"/>
        <v/>
      </c>
      <c r="CA61" s="145" t="str">
        <f t="shared" si="46"/>
        <v/>
      </c>
    </row>
    <row r="62" spans="1:79" ht="15" customHeight="1" thickBot="1" x14ac:dyDescent="0.25">
      <c r="A62" s="47" t="s">
        <v>274</v>
      </c>
      <c r="B62" s="48" t="s">
        <v>332</v>
      </c>
      <c r="C62" s="141">
        <v>117</v>
      </c>
      <c r="D62" s="134"/>
      <c r="E62" s="42">
        <f t="shared" si="47"/>
        <v>1.5073240489042914E-3</v>
      </c>
      <c r="F62" s="43">
        <f t="shared" si="36"/>
        <v>0</v>
      </c>
      <c r="G62" s="43">
        <f t="shared" si="48"/>
        <v>117</v>
      </c>
      <c r="H62" s="43" t="str">
        <f>IF(C62&lt;&gt;"", IF(RANK(G62, G$5:G$62)+COUNTIF(G$62:G62, G62) -1&lt;=(H$65-F$63), RANK(G62, G$5:G$62)+COUNTIF(G$62:G62, G62) -1, ""), "")</f>
        <v/>
      </c>
      <c r="I62" s="44" t="str">
        <f t="shared" si="49"/>
        <v/>
      </c>
      <c r="J62" s="143">
        <v>131</v>
      </c>
      <c r="K62" s="134"/>
      <c r="L62" s="42">
        <f t="shared" si="50"/>
        <v>1.5425556968583674E-3</v>
      </c>
      <c r="M62" s="43">
        <f t="shared" si="37"/>
        <v>0</v>
      </c>
      <c r="N62" s="43">
        <f t="shared" si="51"/>
        <v>131</v>
      </c>
      <c r="O62" s="43" t="str">
        <f>IF(J62&lt;&gt;"", IF(RANK(N62, N$5:N$62)+COUNTIF(N$62:N62, N62) -1&lt;=(O$65-M$63), RANK(N62, N$5:N$62)+COUNTIF(N$62:N62, N62) -1, ""), "")</f>
        <v/>
      </c>
      <c r="P62" s="44" t="str">
        <f t="shared" si="52"/>
        <v/>
      </c>
      <c r="Q62" s="143">
        <v>107</v>
      </c>
      <c r="R62" s="134"/>
      <c r="S62" s="42">
        <f t="shared" si="53"/>
        <v>1.30346331420775E-3</v>
      </c>
      <c r="T62" s="43">
        <f t="shared" si="38"/>
        <v>0</v>
      </c>
      <c r="U62" s="43">
        <f t="shared" si="54"/>
        <v>107</v>
      </c>
      <c r="V62" s="43" t="str">
        <f>IF(Q62&lt;&gt;"", IF(RANK(U62, U$5:U$62)+COUNTIF(U$62:U62, U62) -1&lt;=(V$65-T$63), RANK(U62, U$5:U$62)+COUNTIF(U$62:U62, U62) -1, ""), "")</f>
        <v/>
      </c>
      <c r="W62" s="44" t="str">
        <f t="shared" si="55"/>
        <v/>
      </c>
      <c r="X62" s="143">
        <v>145</v>
      </c>
      <c r="Y62" s="134"/>
      <c r="Z62" s="42">
        <f t="shared" si="56"/>
        <v>1.7426418450370762E-3</v>
      </c>
      <c r="AA62" s="43">
        <f t="shared" si="39"/>
        <v>0</v>
      </c>
      <c r="AB62" s="43">
        <f t="shared" si="57"/>
        <v>145</v>
      </c>
      <c r="AC62" s="43" t="str">
        <f>IF(X62&lt;&gt;"", IF(RANK(AB62, AB$5:AB$62)+COUNTIF(AB$62:AB62, AB62) -1&lt;=(AC$65-AA$63), RANK(AB62, AB$5:AB$62)+COUNTIF(AB$62:AB62, AB62) -1, ""), "")</f>
        <v/>
      </c>
      <c r="AD62" s="44" t="str">
        <f t="shared" si="58"/>
        <v/>
      </c>
      <c r="AE62" s="143">
        <v>143</v>
      </c>
      <c r="AF62" s="134"/>
      <c r="AG62" s="42">
        <f t="shared" si="59"/>
        <v>1.7073403696451596E-3</v>
      </c>
      <c r="AH62" s="43">
        <f t="shared" si="40"/>
        <v>0</v>
      </c>
      <c r="AI62" s="43">
        <f t="shared" si="60"/>
        <v>143</v>
      </c>
      <c r="AJ62" s="43" t="str">
        <f>IF(AE62&lt;&gt;"", IF(RANK(AI62, AI$5:AI$62)+COUNTIF(AI$62:AI62, AI62) -1&lt;=(AJ$65-AH$63), RANK(AI62, AI$5:AI$62)+COUNTIF(AI$62:AI62, AI62) -1, ""), "")</f>
        <v/>
      </c>
      <c r="AK62" s="44" t="str">
        <f t="shared" si="61"/>
        <v/>
      </c>
      <c r="AL62" s="143">
        <v>107</v>
      </c>
      <c r="AM62" s="134"/>
      <c r="AN62" s="42">
        <f t="shared" si="62"/>
        <v>1.2906961315303797E-3</v>
      </c>
      <c r="AO62" s="43">
        <f t="shared" si="41"/>
        <v>0</v>
      </c>
      <c r="AP62" s="43">
        <f t="shared" si="63"/>
        <v>107</v>
      </c>
      <c r="AQ62" s="43" t="str">
        <f>IF(AL62&lt;&gt;"", IF(RANK(AP62, AP$5:AP$62)+COUNTIF(AP$62:AP62, AP62) -1&lt;=(AQ$65-AO$63), RANK(AP62, AP$5:AP$62)+COUNTIF(AP$62:AP62, AP62) -1, ""), "")</f>
        <v/>
      </c>
      <c r="AR62" s="44" t="str">
        <f t="shared" si="64"/>
        <v/>
      </c>
      <c r="AS62" s="143">
        <v>175</v>
      </c>
      <c r="AT62" s="134"/>
      <c r="AU62" s="42">
        <f t="shared" si="65"/>
        <v>2.0722320899940793E-3</v>
      </c>
      <c r="AV62" s="43">
        <f t="shared" si="42"/>
        <v>0</v>
      </c>
      <c r="AW62" s="43">
        <f t="shared" si="66"/>
        <v>175</v>
      </c>
      <c r="AX62" s="43" t="str">
        <f>IF(AS62&lt;&gt;"", IF(RANK(AW62, AW$5:AW$62)+COUNTIF(AW$62:AW62, AW62) -1&lt;=(AX$65-AV$63), RANK(AW62, AW$5:AW$62)+COUNTIF(AW$62:AW62, AW62) -1, ""), "")</f>
        <v/>
      </c>
      <c r="AY62" s="44" t="str">
        <f t="shared" si="67"/>
        <v/>
      </c>
      <c r="AZ62" s="143">
        <v>184</v>
      </c>
      <c r="BA62" s="134"/>
      <c r="BB62" s="42">
        <f t="shared" si="68"/>
        <v>2.3610023994970037E-3</v>
      </c>
      <c r="BC62" s="43">
        <f t="shared" si="43"/>
        <v>0</v>
      </c>
      <c r="BD62" s="43">
        <f t="shared" si="69"/>
        <v>184</v>
      </c>
      <c r="BE62" s="43" t="str">
        <f>IF(AZ62&lt;&gt;"", IF(RANK(BD62, BD$5:BD$62)+COUNTIF(BD$62:BD62, BD62) -1&lt;=(BE$65-BC$63), RANK(BD62, BD$5:BD$62)+COUNTIF(BD$62:BD62, BD62) -1, ""), "")</f>
        <v/>
      </c>
      <c r="BF62" s="44" t="str">
        <f t="shared" si="70"/>
        <v/>
      </c>
      <c r="BG62" s="148" t="str">
        <f t="shared" si="71"/>
        <v/>
      </c>
      <c r="BH62" s="50">
        <f t="shared" si="72"/>
        <v>1109</v>
      </c>
      <c r="BI62" s="52"/>
      <c r="BJ62" s="84" t="str">
        <f t="shared" si="73"/>
        <v/>
      </c>
      <c r="BK62" s="88" t="str">
        <f t="shared" si="74"/>
        <v/>
      </c>
      <c r="BL62" s="88"/>
      <c r="BM62" s="83" t="str">
        <f t="shared" si="75"/>
        <v/>
      </c>
      <c r="BN62" s="88" t="str">
        <f t="shared" si="76"/>
        <v/>
      </c>
      <c r="BO62" s="88" t="str">
        <f t="shared" si="77"/>
        <v/>
      </c>
      <c r="BP62" s="84" t="str">
        <f>IF(BJ62&lt;&gt;"", IF(RANK(BO62, BO$5:BO$62)+COUNTIF(BO$62:BO62, BO62) -1&lt;=(B$68-BK$63-BN$63), RANK(BO62, BO$5:BO$62)+COUNTIF(BO$62:BO62, BO62) -1, ""), "")</f>
        <v/>
      </c>
      <c r="BQ62" s="93" t="str">
        <f t="shared" si="78"/>
        <v/>
      </c>
      <c r="BR62" s="104" t="str">
        <f t="shared" si="79"/>
        <v/>
      </c>
      <c r="BT62" s="144">
        <f>IF(BH62&lt;&gt; "", BH62/BH63, "")</f>
        <v>2.8175977654340968E-4</v>
      </c>
      <c r="BU62" s="62" t="str">
        <f t="shared" si="80"/>
        <v/>
      </c>
      <c r="BV62" s="146">
        <f t="shared" si="81"/>
        <v>-2.8175977654341E-4</v>
      </c>
      <c r="BX62" s="97" t="str">
        <f t="shared" si="82"/>
        <v/>
      </c>
      <c r="BY62" s="62" t="str">
        <f t="shared" si="44"/>
        <v/>
      </c>
      <c r="BZ62" s="62" t="str">
        <f t="shared" si="45"/>
        <v/>
      </c>
      <c r="CA62" s="147" t="str">
        <f>IF(BY62&lt;&gt;"", BZ62-BY62, "")</f>
        <v/>
      </c>
    </row>
    <row r="63" spans="1:79" ht="15" customHeight="1" thickBot="1" x14ac:dyDescent="0.25">
      <c r="A63" s="203" t="s">
        <v>55</v>
      </c>
      <c r="B63" s="247"/>
      <c r="C63" s="53">
        <f>SUM(C5:C62)</f>
        <v>543343</v>
      </c>
      <c r="D63" s="136">
        <f>_xlfn.FLOOR.MATH(C63/(H65+1))+1</f>
        <v>77621</v>
      </c>
      <c r="E63" s="54"/>
      <c r="F63" s="54">
        <f>SUM(F5:F62)</f>
        <v>4</v>
      </c>
      <c r="G63" s="54"/>
      <c r="H63" s="54"/>
      <c r="I63" s="54">
        <f>SUM(I5:I62)</f>
        <v>6</v>
      </c>
      <c r="J63" s="54">
        <f>SUM(J5:J62)</f>
        <v>509540</v>
      </c>
      <c r="K63" s="136">
        <f>_xlfn.FLOOR.MATH(J63/(O65+1))+1</f>
        <v>84924</v>
      </c>
      <c r="L63" s="54"/>
      <c r="M63" s="54">
        <f>SUM(M5:M62)</f>
        <v>4</v>
      </c>
      <c r="N63" s="54"/>
      <c r="O63" s="54"/>
      <c r="P63" s="54">
        <f>SUM(P5:P62)</f>
        <v>5</v>
      </c>
      <c r="Q63" s="54">
        <f>SUM(Q5:Q62)</f>
        <v>492528</v>
      </c>
      <c r="R63" s="136">
        <f>_xlfn.FLOOR.MATH(Q63/(V65+1))+1</f>
        <v>82089</v>
      </c>
      <c r="S63" s="54"/>
      <c r="T63" s="54">
        <f>SUM(T5:T62)</f>
        <v>3</v>
      </c>
      <c r="U63" s="54"/>
      <c r="V63" s="54"/>
      <c r="W63" s="54">
        <f>SUM(W5:W62)</f>
        <v>5</v>
      </c>
      <c r="X63" s="54">
        <f>SUM(X5:X62)</f>
        <v>499237</v>
      </c>
      <c r="Y63" s="136">
        <f>_xlfn.FLOOR.MATH(X63/(AC65+1))+1</f>
        <v>83207</v>
      </c>
      <c r="Z63" s="54"/>
      <c r="AA63" s="54">
        <f>SUM(AA5:AA62)</f>
        <v>3</v>
      </c>
      <c r="AB63" s="54"/>
      <c r="AC63" s="54"/>
      <c r="AD63" s="54">
        <f>SUM(AD5:AD62)</f>
        <v>5</v>
      </c>
      <c r="AE63" s="54">
        <f>SUM(AE5:AE62)</f>
        <v>502534</v>
      </c>
      <c r="AF63" s="136">
        <f>_xlfn.FLOOR.MATH(AE63/(AJ65+1))+1</f>
        <v>83756</v>
      </c>
      <c r="AG63" s="54"/>
      <c r="AH63" s="54">
        <f>SUM(AH5:AH62)</f>
        <v>2</v>
      </c>
      <c r="AI63" s="54"/>
      <c r="AJ63" s="54"/>
      <c r="AK63" s="54">
        <f>SUM(AK5:AK62)</f>
        <v>5</v>
      </c>
      <c r="AL63" s="54">
        <f>SUM(AL5:AL62)</f>
        <v>414504</v>
      </c>
      <c r="AM63" s="136">
        <f>_xlfn.FLOOR.MATH(AL63/(AQ65+1))+1</f>
        <v>82901</v>
      </c>
      <c r="AN63" s="54"/>
      <c r="AO63" s="54">
        <f>SUM(AO5:AO62)</f>
        <v>2</v>
      </c>
      <c r="AP63" s="54"/>
      <c r="AQ63" s="54"/>
      <c r="AR63" s="54">
        <f>SUM(AR5:AR62)</f>
        <v>4</v>
      </c>
      <c r="AS63" s="54">
        <f>SUM(AS5:AS62)</f>
        <v>506695</v>
      </c>
      <c r="AT63" s="136">
        <f>_xlfn.FLOOR.MATH(AS63/(AX65+1))+1</f>
        <v>84450</v>
      </c>
      <c r="AU63" s="54"/>
      <c r="AV63" s="54">
        <f>SUM(AV5:AV62)</f>
        <v>3</v>
      </c>
      <c r="AW63" s="54"/>
      <c r="AX63" s="54"/>
      <c r="AY63" s="54">
        <f>SUM(AY5:AY62)</f>
        <v>5</v>
      </c>
      <c r="AZ63" s="54">
        <f>SUM(AZ5:AZ62)</f>
        <v>467596</v>
      </c>
      <c r="BA63" s="136">
        <f>_xlfn.FLOOR.MATH(AZ63/(BE65+1))+1</f>
        <v>77933</v>
      </c>
      <c r="BB63" s="54"/>
      <c r="BC63" s="54">
        <f>SUM(BC5:BC62)</f>
        <v>3</v>
      </c>
      <c r="BD63" s="54"/>
      <c r="BE63" s="54"/>
      <c r="BF63" s="54">
        <f>SUM(BF5:BF62)</f>
        <v>5</v>
      </c>
      <c r="BG63" s="150">
        <f>SUM(BG5:BG62)</f>
        <v>40</v>
      </c>
      <c r="BH63" s="137">
        <f>SUM(BH5:BH62)</f>
        <v>3935977</v>
      </c>
      <c r="BI63" s="57">
        <f>_xlfn.FLOOR.MATH(BH63/(B68+1)) +1</f>
        <v>48593</v>
      </c>
      <c r="BJ63" s="89">
        <f>SUM(BJ5:BJ62)</f>
        <v>3666282</v>
      </c>
      <c r="BK63" s="89">
        <f>SUM(BK5:BK62)</f>
        <v>0</v>
      </c>
      <c r="BL63" s="89">
        <f>_xlfn.FLOOR.MATH(BJ63/(B68-BK63+1))+1</f>
        <v>45263</v>
      </c>
      <c r="BM63" s="90"/>
      <c r="BN63" s="89">
        <f>SUM(BN5:BN62)</f>
        <v>78</v>
      </c>
      <c r="BO63" s="89"/>
      <c r="BP63" s="89"/>
      <c r="BQ63" s="94">
        <f>SUM(BQ5:BQ62)</f>
        <v>80</v>
      </c>
      <c r="BR63" s="105">
        <f>SUM(BR5:BR62)</f>
        <v>40</v>
      </c>
      <c r="BT63" s="106">
        <f>SUM(BT5:BT62)</f>
        <v>1</v>
      </c>
      <c r="BU63" s="91">
        <f>SUM(BU5:BU62)</f>
        <v>0.99999999999999989</v>
      </c>
      <c r="BV63" s="107">
        <f>SUM(BV5:BV62)</f>
        <v>-1.2891163830852648E-16</v>
      </c>
      <c r="BX63" s="108">
        <f>SUM(BX5:BX62)</f>
        <v>3666282</v>
      </c>
      <c r="BY63" s="91">
        <f>SUM(BY5:BY62)</f>
        <v>1</v>
      </c>
      <c r="BZ63" s="91">
        <f>SUM(BZ5:BZ62)</f>
        <v>0.99999999999999989</v>
      </c>
      <c r="CA63" s="107">
        <f>SUM(CA5:CA62)</f>
        <v>-3.4694469519536142E-18</v>
      </c>
    </row>
    <row r="64" spans="1:79" ht="15" customHeight="1" x14ac:dyDescent="0.2">
      <c r="C64" s="7"/>
      <c r="D64" s="8"/>
      <c r="E64" s="8"/>
      <c r="F64" s="8"/>
      <c r="G64" s="8"/>
      <c r="H64" s="8"/>
      <c r="I64" s="9"/>
      <c r="J64" s="7"/>
      <c r="K64" s="8"/>
      <c r="L64" s="8"/>
      <c r="M64" s="8"/>
      <c r="N64" s="8"/>
      <c r="O64" s="8"/>
      <c r="P64" s="9"/>
      <c r="Q64" s="7"/>
      <c r="R64" s="8"/>
      <c r="S64" s="8"/>
      <c r="T64" s="8"/>
      <c r="U64" s="8"/>
      <c r="V64" s="8"/>
      <c r="W64" s="9"/>
      <c r="X64" s="7"/>
      <c r="Y64" s="8"/>
      <c r="Z64" s="8"/>
      <c r="AA64" s="8"/>
      <c r="AB64" s="8"/>
      <c r="AC64" s="8"/>
      <c r="AD64" s="9"/>
      <c r="AE64" s="7"/>
      <c r="AF64" s="8"/>
      <c r="AG64" s="8"/>
      <c r="AH64" s="8"/>
      <c r="AI64" s="8"/>
      <c r="AJ64" s="8"/>
      <c r="AK64" s="9"/>
      <c r="AL64" s="7"/>
      <c r="AM64" s="8"/>
      <c r="AN64" s="8"/>
      <c r="AO64" s="8"/>
      <c r="AP64" s="8"/>
      <c r="AQ64" s="8"/>
      <c r="AR64" s="9"/>
      <c r="AS64" s="7"/>
      <c r="AT64" s="8"/>
      <c r="AU64" s="8"/>
      <c r="AV64" s="8"/>
      <c r="AW64" s="8"/>
      <c r="AX64" s="8"/>
      <c r="AY64" s="9"/>
      <c r="AZ64" s="7"/>
      <c r="BA64" s="8"/>
      <c r="BB64" s="8"/>
      <c r="BC64" s="8"/>
      <c r="BD64" s="8"/>
      <c r="BE64" s="8"/>
      <c r="BF64" s="9"/>
    </row>
    <row r="65" spans="1:79" ht="15" customHeight="1" x14ac:dyDescent="0.2">
      <c r="A65" s="201" t="s">
        <v>115</v>
      </c>
      <c r="B65" s="201"/>
      <c r="C65" s="10" t="s">
        <v>126</v>
      </c>
      <c r="D65" s="95"/>
      <c r="H65" s="11">
        <f>Seats!K11</f>
        <v>6</v>
      </c>
      <c r="I65" s="12"/>
      <c r="J65" s="10" t="s">
        <v>126</v>
      </c>
      <c r="K65" s="95"/>
      <c r="O65" s="11">
        <f>Seats!K12</f>
        <v>5</v>
      </c>
      <c r="P65" s="12"/>
      <c r="Q65" s="10" t="s">
        <v>126</v>
      </c>
      <c r="R65" s="95"/>
      <c r="V65" s="11">
        <f>Seats!K13</f>
        <v>5</v>
      </c>
      <c r="W65" s="12"/>
      <c r="X65" s="10" t="s">
        <v>126</v>
      </c>
      <c r="Y65" s="95"/>
      <c r="AC65" s="11">
        <f>Seats!K14</f>
        <v>5</v>
      </c>
      <c r="AD65" s="12"/>
      <c r="AE65" s="10" t="s">
        <v>126</v>
      </c>
      <c r="AF65" s="95"/>
      <c r="AJ65" s="11">
        <f>Seats!K15</f>
        <v>5</v>
      </c>
      <c r="AK65" s="12"/>
      <c r="AL65" s="10" t="s">
        <v>126</v>
      </c>
      <c r="AM65" s="95"/>
      <c r="AQ65" s="11">
        <f>Seats!K16</f>
        <v>4</v>
      </c>
      <c r="AR65" s="12"/>
      <c r="AS65" s="10" t="s">
        <v>126</v>
      </c>
      <c r="AT65" s="95"/>
      <c r="AX65" s="11">
        <f>Seats!K17</f>
        <v>5</v>
      </c>
      <c r="AY65" s="12"/>
      <c r="AZ65" s="10" t="s">
        <v>126</v>
      </c>
      <c r="BA65" s="95"/>
      <c r="BE65" s="11">
        <f>Seats!K18</f>
        <v>5</v>
      </c>
      <c r="BF65" s="12"/>
      <c r="BG65" s="17"/>
      <c r="BH65" s="2"/>
      <c r="BO65" s="95"/>
      <c r="BP65" s="95"/>
      <c r="BQ65" s="95"/>
      <c r="BR65" s="95"/>
      <c r="BS65" s="95"/>
      <c r="BT65" s="95"/>
      <c r="BU65" s="95" t="s">
        <v>135</v>
      </c>
      <c r="BV65" s="92" cm="1">
        <f t="array" ref="BV65">SUM(IF(BV5:BV62&lt;&gt;"", ABS(BV5:BV62), 0))/COUNT(BV5:BV62)</f>
        <v>3.2553989945016946E-3</v>
      </c>
      <c r="BW65" s="95"/>
      <c r="BX65" s="95"/>
      <c r="BY65" s="95"/>
      <c r="BZ65" s="95" t="s">
        <v>135</v>
      </c>
      <c r="CA65" s="92" cm="1">
        <f t="array" ref="CA65">SUM(IF(CA5:CA62&lt;&gt;"", ABS(CA5:CA62), 0))/COUNT(CA5:CA62)</f>
        <v>3.931300740875123E-3</v>
      </c>
    </row>
    <row r="66" spans="1:79" ht="15" customHeight="1" thickBot="1" x14ac:dyDescent="0.25">
      <c r="C66" s="13" t="s">
        <v>204</v>
      </c>
      <c r="D66" s="15"/>
      <c r="E66" s="14"/>
      <c r="F66" s="14"/>
      <c r="G66" s="14"/>
      <c r="H66" s="15">
        <f>_xlfn.FLOOR.MATH(C63/(H65+1))+1</f>
        <v>77621</v>
      </c>
      <c r="I66" s="16"/>
      <c r="J66" s="13" t="s">
        <v>204</v>
      </c>
      <c r="K66" s="15"/>
      <c r="L66" s="14"/>
      <c r="M66" s="14"/>
      <c r="N66" s="14"/>
      <c r="O66" s="15">
        <f>_xlfn.FLOOR.MATH(J63/(O65+1))+1</f>
        <v>84924</v>
      </c>
      <c r="P66" s="16"/>
      <c r="Q66" s="13" t="s">
        <v>204</v>
      </c>
      <c r="R66" s="15"/>
      <c r="S66" s="14"/>
      <c r="T66" s="14"/>
      <c r="U66" s="14"/>
      <c r="V66" s="15">
        <f>_xlfn.FLOOR.MATH(Q63/(V65+1))+1</f>
        <v>82089</v>
      </c>
      <c r="W66" s="16"/>
      <c r="X66" s="13" t="s">
        <v>204</v>
      </c>
      <c r="Y66" s="15"/>
      <c r="Z66" s="14"/>
      <c r="AA66" s="14"/>
      <c r="AB66" s="14"/>
      <c r="AC66" s="15">
        <f>_xlfn.FLOOR.MATH(X63/(AC65+1))+1</f>
        <v>83207</v>
      </c>
      <c r="AD66" s="16"/>
      <c r="AE66" s="13" t="s">
        <v>204</v>
      </c>
      <c r="AF66" s="15"/>
      <c r="AG66" s="14"/>
      <c r="AH66" s="14"/>
      <c r="AI66" s="14"/>
      <c r="AJ66" s="15">
        <f>_xlfn.FLOOR.MATH(AE63/(AJ65+1))+1</f>
        <v>83756</v>
      </c>
      <c r="AK66" s="16"/>
      <c r="AL66" s="13" t="s">
        <v>204</v>
      </c>
      <c r="AM66" s="15"/>
      <c r="AN66" s="14"/>
      <c r="AO66" s="14"/>
      <c r="AP66" s="14"/>
      <c r="AQ66" s="15">
        <f>_xlfn.FLOOR.MATH(AL63/(AQ65+1))+1</f>
        <v>82901</v>
      </c>
      <c r="AR66" s="16"/>
      <c r="AS66" s="13" t="s">
        <v>204</v>
      </c>
      <c r="AT66" s="15"/>
      <c r="AU66" s="14"/>
      <c r="AV66" s="14"/>
      <c r="AW66" s="14"/>
      <c r="AX66" s="15">
        <f>_xlfn.FLOOR.MATH(AS63/(AX65+1))+1</f>
        <v>84450</v>
      </c>
      <c r="AY66" s="16"/>
      <c r="AZ66" s="13" t="s">
        <v>204</v>
      </c>
      <c r="BA66" s="15"/>
      <c r="BB66" s="14"/>
      <c r="BC66" s="14"/>
      <c r="BD66" s="14"/>
      <c r="BE66" s="15">
        <f>_xlfn.FLOOR.MATH(AZ63/(BE65+1))+1</f>
        <v>77933</v>
      </c>
      <c r="BF66" s="16"/>
      <c r="BO66" s="95">
        <f>COUNT(BQ5:BQ62)</f>
        <v>7</v>
      </c>
      <c r="BP66" s="95" t="s">
        <v>145</v>
      </c>
      <c r="BQ66" s="95"/>
      <c r="BR66" s="95"/>
      <c r="BS66" s="95"/>
      <c r="BT66" s="95"/>
      <c r="BU66" s="95"/>
      <c r="BV66" s="95"/>
      <c r="BW66" s="95"/>
      <c r="BX66" s="95"/>
      <c r="BY66" s="95"/>
      <c r="BZ66" s="95"/>
      <c r="CA66" s="95"/>
    </row>
    <row r="67" spans="1:79" ht="15" customHeight="1" x14ac:dyDescent="0.2">
      <c r="A67" s="6"/>
      <c r="B67" s="6"/>
      <c r="BO67" s="96">
        <f>BX63/BH63</f>
        <v>0.93147952846269177</v>
      </c>
      <c r="BP67" s="95" t="s">
        <v>139</v>
      </c>
      <c r="BQ67" s="95"/>
      <c r="BR67" s="95"/>
      <c r="BS67" s="95"/>
      <c r="BT67" s="95"/>
      <c r="BU67" s="95"/>
      <c r="BV67" s="95"/>
      <c r="BW67" s="95"/>
      <c r="BX67" s="95"/>
      <c r="BY67" s="95"/>
      <c r="BZ67" s="95"/>
      <c r="CA67" s="95"/>
    </row>
    <row r="68" spans="1:79" ht="15" customHeight="1" x14ac:dyDescent="0.2">
      <c r="A68" s="6" t="s">
        <v>208</v>
      </c>
      <c r="B68" s="6">
        <v>80</v>
      </c>
      <c r="BO68" s="95"/>
      <c r="BP68" s="95"/>
      <c r="BQ68" s="95"/>
      <c r="BR68" s="95"/>
      <c r="BS68" s="95"/>
      <c r="BT68" s="95"/>
      <c r="BU68" s="95"/>
      <c r="BV68" s="95"/>
      <c r="BW68" s="95"/>
      <c r="BX68" s="95"/>
      <c r="BY68" s="95"/>
      <c r="BZ68" s="95"/>
      <c r="CA68" s="95"/>
    </row>
    <row r="69" spans="1:79" ht="15" customHeight="1" x14ac:dyDescent="0.2">
      <c r="BO69" s="95"/>
      <c r="BP69" s="95"/>
      <c r="BQ69" s="95"/>
      <c r="BR69" s="95"/>
      <c r="BS69" s="95"/>
      <c r="BT69" s="95"/>
      <c r="BU69" s="95"/>
      <c r="BV69" s="95"/>
      <c r="BW69" s="95"/>
      <c r="BX69" s="95"/>
      <c r="BY69" s="95"/>
      <c r="BZ69" s="95"/>
      <c r="CA69" s="95"/>
    </row>
  </sheetData>
  <mergeCells count="29">
    <mergeCell ref="A1:B1"/>
    <mergeCell ref="A2:A4"/>
    <mergeCell ref="B2:B4"/>
    <mergeCell ref="C2:AZ2"/>
    <mergeCell ref="AE3:AK3"/>
    <mergeCell ref="BL2:BL4"/>
    <mergeCell ref="BM2:BM4"/>
    <mergeCell ref="BN2:BN4"/>
    <mergeCell ref="BX3:CA3"/>
    <mergeCell ref="BP2:BP4"/>
    <mergeCell ref="BQ2:BQ4"/>
    <mergeCell ref="BR2:BR4"/>
    <mergeCell ref="BT3:BV3"/>
    <mergeCell ref="A63:B63"/>
    <mergeCell ref="A65:B65"/>
    <mergeCell ref="BJ1:BQ1"/>
    <mergeCell ref="BG2:BG4"/>
    <mergeCell ref="BH2:BH4"/>
    <mergeCell ref="BI2:BI4"/>
    <mergeCell ref="BJ2:BJ4"/>
    <mergeCell ref="BK2:BK4"/>
    <mergeCell ref="AL3:AR3"/>
    <mergeCell ref="AS3:AY3"/>
    <mergeCell ref="AZ3:BF3"/>
    <mergeCell ref="C3:I3"/>
    <mergeCell ref="J3:P3"/>
    <mergeCell ref="Q3:W3"/>
    <mergeCell ref="X3:AD3"/>
    <mergeCell ref="BO2:BO4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FB48A-EF2B-A24F-AD87-9CD48A49ED45}">
  <sheetPr codeName="Sheet8">
    <pageSetUpPr fitToPage="1"/>
  </sheetPr>
  <dimension ref="A1:CO69"/>
  <sheetViews>
    <sheetView zoomScale="94" zoomScaleNormal="94" workbookViewId="0">
      <pane xSplit="2" ySplit="4" topLeftCell="BT5" activePane="bottomRight" state="frozen"/>
      <selection pane="topRight" activeCell="C1" sqref="C1"/>
      <selection pane="bottomLeft" activeCell="A4" sqref="A4"/>
      <selection pane="bottomRight" activeCell="CU46" sqref="CU46"/>
    </sheetView>
  </sheetViews>
  <sheetFormatPr baseColWidth="10" defaultColWidth="8.83203125" defaultRowHeight="15" customHeight="1" x14ac:dyDescent="0.2"/>
  <cols>
    <col min="1" max="1" width="44.6640625" customWidth="1"/>
    <col min="2" max="2" width="24.83203125" customWidth="1"/>
    <col min="3" max="3" width="13.5" bestFit="1" customWidth="1"/>
    <col min="4" max="4" width="13.5" customWidth="1"/>
    <col min="5" max="5" width="11.6640625" customWidth="1"/>
    <col min="6" max="6" width="15" bestFit="1" customWidth="1"/>
    <col min="7" max="7" width="15" customWidth="1"/>
    <col min="8" max="8" width="13.1640625" bestFit="1" customWidth="1"/>
    <col min="9" max="9" width="12" bestFit="1" customWidth="1"/>
    <col min="10" max="10" width="13.5" bestFit="1" customWidth="1"/>
    <col min="11" max="11" width="13.5" customWidth="1"/>
    <col min="12" max="12" width="11.6640625" customWidth="1"/>
    <col min="13" max="13" width="15" bestFit="1" customWidth="1"/>
    <col min="14" max="14" width="15" customWidth="1"/>
    <col min="15" max="15" width="13.1640625" bestFit="1" customWidth="1"/>
    <col min="16" max="16" width="12" bestFit="1" customWidth="1"/>
    <col min="17" max="17" width="13.5" bestFit="1" customWidth="1"/>
    <col min="18" max="18" width="13.5" customWidth="1"/>
    <col min="19" max="19" width="11.6640625" customWidth="1"/>
    <col min="20" max="20" width="15" bestFit="1" customWidth="1"/>
    <col min="21" max="21" width="15" customWidth="1"/>
    <col min="22" max="22" width="13.1640625" bestFit="1" customWidth="1"/>
    <col min="23" max="23" width="12" bestFit="1" customWidth="1"/>
    <col min="24" max="24" width="13" bestFit="1" customWidth="1"/>
    <col min="25" max="25" width="13.5" customWidth="1"/>
    <col min="26" max="26" width="11.6640625" customWidth="1"/>
    <col min="27" max="27" width="15" bestFit="1" customWidth="1"/>
    <col min="28" max="28" width="15" customWidth="1"/>
    <col min="29" max="29" width="13.1640625" bestFit="1" customWidth="1"/>
    <col min="30" max="30" width="12" bestFit="1" customWidth="1"/>
    <col min="31" max="31" width="13.5" bestFit="1" customWidth="1"/>
    <col min="32" max="32" width="13.5" customWidth="1"/>
    <col min="33" max="33" width="11.6640625" customWidth="1"/>
    <col min="34" max="34" width="15" bestFit="1" customWidth="1"/>
    <col min="35" max="35" width="15" customWidth="1"/>
    <col min="36" max="36" width="13.1640625" bestFit="1" customWidth="1"/>
    <col min="37" max="37" width="12" bestFit="1" customWidth="1"/>
    <col min="38" max="38" width="13" bestFit="1" customWidth="1"/>
    <col min="39" max="39" width="13.5" customWidth="1"/>
    <col min="40" max="40" width="11.6640625" customWidth="1"/>
    <col min="41" max="41" width="15" bestFit="1" customWidth="1"/>
    <col min="42" max="42" width="15" customWidth="1"/>
    <col min="43" max="43" width="13.1640625" bestFit="1" customWidth="1"/>
    <col min="44" max="44" width="12" bestFit="1" customWidth="1"/>
    <col min="45" max="45" width="13.5" bestFit="1" customWidth="1"/>
    <col min="46" max="46" width="13.5" customWidth="1"/>
    <col min="47" max="47" width="11.6640625" customWidth="1"/>
    <col min="48" max="48" width="15" bestFit="1" customWidth="1"/>
    <col min="49" max="49" width="15" customWidth="1"/>
    <col min="50" max="50" width="13.1640625" bestFit="1" customWidth="1"/>
    <col min="51" max="51" width="12" bestFit="1" customWidth="1"/>
    <col min="52" max="52" width="13.5" bestFit="1" customWidth="1"/>
    <col min="53" max="53" width="13.5" customWidth="1"/>
    <col min="54" max="54" width="11.6640625" customWidth="1"/>
    <col min="55" max="55" width="15" bestFit="1" customWidth="1"/>
    <col min="56" max="56" width="15" customWidth="1"/>
    <col min="57" max="57" width="13.1640625" bestFit="1" customWidth="1"/>
    <col min="58" max="58" width="12" bestFit="1" customWidth="1"/>
    <col min="59" max="59" width="13.5" bestFit="1" customWidth="1"/>
    <col min="60" max="60" width="13.5" customWidth="1"/>
    <col min="61" max="61" width="11.6640625" customWidth="1"/>
    <col min="62" max="62" width="15" bestFit="1" customWidth="1"/>
    <col min="63" max="63" width="15" customWidth="1"/>
    <col min="64" max="64" width="13.1640625" bestFit="1" customWidth="1"/>
    <col min="65" max="65" width="12" bestFit="1" customWidth="1"/>
    <col min="66" max="66" width="13.5" bestFit="1" customWidth="1"/>
    <col min="67" max="67" width="13.5" customWidth="1"/>
    <col min="68" max="68" width="11.6640625" customWidth="1"/>
    <col min="69" max="69" width="15" bestFit="1" customWidth="1"/>
    <col min="70" max="70" width="15" customWidth="1"/>
    <col min="71" max="71" width="13.1640625" bestFit="1" customWidth="1"/>
    <col min="72" max="72" width="12" bestFit="1" customWidth="1"/>
    <col min="73" max="73" width="11.83203125" customWidth="1"/>
    <col min="74" max="74" width="13.83203125" customWidth="1"/>
    <col min="75" max="75" width="11.33203125" customWidth="1"/>
    <col min="76" max="76" width="13" customWidth="1"/>
    <col min="77" max="77" width="15.1640625" customWidth="1"/>
    <col min="78" max="78" width="13" customWidth="1"/>
    <col min="79" max="79" width="12" customWidth="1"/>
    <col min="80" max="80" width="11.33203125" customWidth="1"/>
    <col min="81" max="82" width="10.83203125" customWidth="1"/>
    <col min="83" max="83" width="13.6640625" customWidth="1"/>
    <col min="84" max="84" width="12.33203125" customWidth="1"/>
    <col min="90" max="90" width="17.33203125" customWidth="1"/>
  </cols>
  <sheetData>
    <row r="1" spans="1:93" ht="81" customHeight="1" thickBot="1" x14ac:dyDescent="0.3">
      <c r="A1" s="228" t="str">
        <f>"MUNICIPALITY BASED MULTI-MEMBER CONSTITUENCIES, "&amp;B68/2&amp;" CONSTITUENCY SEATS, REMAINDERS ONLY" &amp; " (50:50)"</f>
        <v>MUNICIPALITY BASED MULTI-MEMBER CONSTITUENCIES, 40 CONSTITUENCY SEATS, REMAINDERS ONLY (50:50)</v>
      </c>
      <c r="B1" s="228"/>
      <c r="BW1" s="109"/>
      <c r="BX1" s="229" t="s">
        <v>211</v>
      </c>
      <c r="BY1" s="230"/>
      <c r="BZ1" s="231"/>
      <c r="CA1" s="231"/>
      <c r="CB1" s="231"/>
      <c r="CC1" s="231"/>
      <c r="CD1" s="231"/>
      <c r="CE1" s="232"/>
    </row>
    <row r="2" spans="1:93" ht="15" customHeight="1" thickBot="1" x14ac:dyDescent="0.25">
      <c r="A2" s="233" t="s">
        <v>50</v>
      </c>
      <c r="B2" s="236" t="s">
        <v>49</v>
      </c>
      <c r="C2" s="263" t="s">
        <v>56</v>
      </c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  <c r="AM2" s="255"/>
      <c r="AN2" s="255"/>
      <c r="AO2" s="255"/>
      <c r="AP2" s="255"/>
      <c r="AQ2" s="255"/>
      <c r="AR2" s="255"/>
      <c r="AS2" s="255"/>
      <c r="AT2" s="255"/>
      <c r="AU2" s="255"/>
      <c r="AV2" s="255"/>
      <c r="AW2" s="255"/>
      <c r="AX2" s="255"/>
      <c r="AY2" s="255"/>
      <c r="AZ2" s="255"/>
      <c r="BA2" s="255"/>
      <c r="BB2" s="255"/>
      <c r="BC2" s="255"/>
      <c r="BD2" s="255"/>
      <c r="BE2" s="255"/>
      <c r="BF2" s="255"/>
      <c r="BG2" s="255"/>
      <c r="BH2" s="255"/>
      <c r="BI2" s="255"/>
      <c r="BJ2" s="255"/>
      <c r="BK2" s="255"/>
      <c r="BL2" s="255"/>
      <c r="BM2" s="255"/>
      <c r="BN2" s="255"/>
      <c r="BO2" s="139"/>
      <c r="BP2" s="139"/>
      <c r="BQ2" s="139"/>
      <c r="BR2" s="139"/>
      <c r="BS2" s="139"/>
      <c r="BT2" s="139"/>
      <c r="BU2" s="241" t="s">
        <v>210</v>
      </c>
      <c r="BV2" s="244" t="s">
        <v>207</v>
      </c>
      <c r="BW2" s="225" t="s">
        <v>212</v>
      </c>
      <c r="BX2" s="216" t="s">
        <v>136</v>
      </c>
      <c r="BY2" s="216" t="s">
        <v>137</v>
      </c>
      <c r="BZ2" s="216" t="s">
        <v>213</v>
      </c>
      <c r="CA2" s="216" t="s">
        <v>131</v>
      </c>
      <c r="CB2" s="216" t="s">
        <v>132</v>
      </c>
      <c r="CC2" s="216" t="s">
        <v>127</v>
      </c>
      <c r="CD2" s="216" t="s">
        <v>128</v>
      </c>
      <c r="CE2" s="219" t="s">
        <v>138</v>
      </c>
      <c r="CF2" s="222" t="s">
        <v>133</v>
      </c>
    </row>
    <row r="3" spans="1:93" ht="15" customHeight="1" thickBot="1" x14ac:dyDescent="0.25">
      <c r="A3" s="234"/>
      <c r="B3" s="237"/>
      <c r="C3" s="264" t="s">
        <v>178</v>
      </c>
      <c r="D3" s="215"/>
      <c r="E3" s="215"/>
      <c r="F3" s="215"/>
      <c r="G3" s="215"/>
      <c r="H3" s="215"/>
      <c r="I3" s="212"/>
      <c r="J3" s="214" t="s">
        <v>179</v>
      </c>
      <c r="K3" s="215"/>
      <c r="L3" s="215"/>
      <c r="M3" s="215"/>
      <c r="N3" s="215"/>
      <c r="O3" s="212"/>
      <c r="P3" s="111"/>
      <c r="Q3" s="214" t="s">
        <v>180</v>
      </c>
      <c r="R3" s="215"/>
      <c r="S3" s="215"/>
      <c r="T3" s="215"/>
      <c r="U3" s="215"/>
      <c r="V3" s="215"/>
      <c r="W3" s="212"/>
      <c r="X3" s="214" t="s">
        <v>181</v>
      </c>
      <c r="Y3" s="215"/>
      <c r="Z3" s="215"/>
      <c r="AA3" s="215"/>
      <c r="AB3" s="215"/>
      <c r="AC3" s="215"/>
      <c r="AD3" s="212"/>
      <c r="AE3" s="214" t="s">
        <v>182</v>
      </c>
      <c r="AF3" s="215"/>
      <c r="AG3" s="215"/>
      <c r="AH3" s="215"/>
      <c r="AI3" s="215"/>
      <c r="AJ3" s="215"/>
      <c r="AK3" s="212"/>
      <c r="AL3" s="214" t="s">
        <v>183</v>
      </c>
      <c r="AM3" s="215"/>
      <c r="AN3" s="215"/>
      <c r="AO3" s="215"/>
      <c r="AP3" s="215"/>
      <c r="AQ3" s="215"/>
      <c r="AR3" s="212"/>
      <c r="AS3" s="111" t="s">
        <v>184</v>
      </c>
      <c r="AT3" s="111"/>
      <c r="AU3" s="111"/>
      <c r="AV3" s="111"/>
      <c r="AW3" s="111"/>
      <c r="AX3" s="111"/>
      <c r="AY3" s="111"/>
      <c r="AZ3" s="214" t="s">
        <v>185</v>
      </c>
      <c r="BA3" s="215"/>
      <c r="BB3" s="215"/>
      <c r="BC3" s="215"/>
      <c r="BD3" s="215"/>
      <c r="BE3" s="215"/>
      <c r="BF3" s="212"/>
      <c r="BG3" s="214" t="s">
        <v>186</v>
      </c>
      <c r="BH3" s="215"/>
      <c r="BI3" s="215"/>
      <c r="BJ3" s="215"/>
      <c r="BK3" s="215"/>
      <c r="BL3" s="215"/>
      <c r="BM3" s="212"/>
      <c r="BN3" s="214" t="s">
        <v>187</v>
      </c>
      <c r="BO3" s="215"/>
      <c r="BP3" s="215"/>
      <c r="BQ3" s="215"/>
      <c r="BR3" s="215"/>
      <c r="BS3" s="215"/>
      <c r="BT3" s="262"/>
      <c r="BU3" s="242"/>
      <c r="BV3" s="245"/>
      <c r="BW3" s="226"/>
      <c r="BX3" s="217"/>
      <c r="BY3" s="217"/>
      <c r="BZ3" s="217"/>
      <c r="CA3" s="217"/>
      <c r="CB3" s="217"/>
      <c r="CC3" s="217"/>
      <c r="CD3" s="217"/>
      <c r="CE3" s="220"/>
      <c r="CF3" s="223"/>
      <c r="CH3" s="205" t="s">
        <v>140</v>
      </c>
      <c r="CI3" s="206"/>
      <c r="CJ3" s="207"/>
      <c r="CL3" s="208" t="s">
        <v>141</v>
      </c>
      <c r="CM3" s="209"/>
      <c r="CN3" s="209"/>
      <c r="CO3" s="210"/>
    </row>
    <row r="4" spans="1:93" ht="41" customHeight="1" thickBot="1" x14ac:dyDescent="0.25">
      <c r="A4" s="235"/>
      <c r="B4" s="238"/>
      <c r="C4" s="18" t="s">
        <v>51</v>
      </c>
      <c r="D4" s="135" t="s">
        <v>130</v>
      </c>
      <c r="E4" s="19" t="s">
        <v>129</v>
      </c>
      <c r="F4" s="19" t="s">
        <v>62</v>
      </c>
      <c r="G4" s="19" t="s">
        <v>127</v>
      </c>
      <c r="H4" s="19" t="s">
        <v>128</v>
      </c>
      <c r="I4" s="19" t="s">
        <v>63</v>
      </c>
      <c r="J4" s="18" t="s">
        <v>51</v>
      </c>
      <c r="K4" s="135" t="s">
        <v>130</v>
      </c>
      <c r="L4" s="19" t="s">
        <v>129</v>
      </c>
      <c r="M4" s="19" t="s">
        <v>62</v>
      </c>
      <c r="N4" s="19" t="s">
        <v>127</v>
      </c>
      <c r="O4" s="19" t="s">
        <v>128</v>
      </c>
      <c r="P4" s="19" t="s">
        <v>63</v>
      </c>
      <c r="Q4" s="39" t="s">
        <v>51</v>
      </c>
      <c r="R4" s="135" t="s">
        <v>130</v>
      </c>
      <c r="S4" s="19" t="s">
        <v>129</v>
      </c>
      <c r="T4" s="19" t="s">
        <v>62</v>
      </c>
      <c r="U4" s="19" t="s">
        <v>127</v>
      </c>
      <c r="V4" s="19" t="s">
        <v>128</v>
      </c>
      <c r="W4" s="19" t="s">
        <v>63</v>
      </c>
      <c r="X4" s="39" t="s">
        <v>51</v>
      </c>
      <c r="Y4" s="135" t="s">
        <v>130</v>
      </c>
      <c r="Z4" s="19" t="s">
        <v>129</v>
      </c>
      <c r="AA4" s="19" t="s">
        <v>62</v>
      </c>
      <c r="AB4" s="19" t="s">
        <v>127</v>
      </c>
      <c r="AC4" s="19" t="s">
        <v>128</v>
      </c>
      <c r="AD4" s="19" t="s">
        <v>63</v>
      </c>
      <c r="AE4" s="39" t="s">
        <v>51</v>
      </c>
      <c r="AF4" s="135" t="s">
        <v>130</v>
      </c>
      <c r="AG4" s="19" t="s">
        <v>129</v>
      </c>
      <c r="AH4" s="19" t="s">
        <v>62</v>
      </c>
      <c r="AI4" s="19" t="s">
        <v>127</v>
      </c>
      <c r="AJ4" s="19" t="s">
        <v>128</v>
      </c>
      <c r="AK4" s="19" t="s">
        <v>63</v>
      </c>
      <c r="AL4" s="39" t="s">
        <v>51</v>
      </c>
      <c r="AM4" s="135" t="s">
        <v>130</v>
      </c>
      <c r="AN4" s="19" t="s">
        <v>129</v>
      </c>
      <c r="AO4" s="19" t="s">
        <v>62</v>
      </c>
      <c r="AP4" s="19" t="s">
        <v>127</v>
      </c>
      <c r="AQ4" s="19" t="s">
        <v>128</v>
      </c>
      <c r="AR4" s="19" t="s">
        <v>63</v>
      </c>
      <c r="AS4" s="39" t="s">
        <v>51</v>
      </c>
      <c r="AT4" s="135" t="s">
        <v>130</v>
      </c>
      <c r="AU4" s="19" t="s">
        <v>129</v>
      </c>
      <c r="AV4" s="19" t="s">
        <v>62</v>
      </c>
      <c r="AW4" s="19" t="s">
        <v>127</v>
      </c>
      <c r="AX4" s="19" t="s">
        <v>128</v>
      </c>
      <c r="AY4" s="19" t="s">
        <v>63</v>
      </c>
      <c r="AZ4" s="39" t="s">
        <v>51</v>
      </c>
      <c r="BA4" s="135" t="s">
        <v>130</v>
      </c>
      <c r="BB4" s="19" t="s">
        <v>129</v>
      </c>
      <c r="BC4" s="19" t="s">
        <v>62</v>
      </c>
      <c r="BD4" s="19" t="s">
        <v>127</v>
      </c>
      <c r="BE4" s="19" t="s">
        <v>128</v>
      </c>
      <c r="BF4" s="19" t="s">
        <v>63</v>
      </c>
      <c r="BG4" s="39" t="s">
        <v>51</v>
      </c>
      <c r="BH4" s="135" t="s">
        <v>130</v>
      </c>
      <c r="BI4" s="19" t="s">
        <v>129</v>
      </c>
      <c r="BJ4" s="19" t="s">
        <v>62</v>
      </c>
      <c r="BK4" s="19" t="s">
        <v>127</v>
      </c>
      <c r="BL4" s="19" t="s">
        <v>128</v>
      </c>
      <c r="BM4" s="19" t="s">
        <v>63</v>
      </c>
      <c r="BN4" s="39" t="s">
        <v>51</v>
      </c>
      <c r="BO4" s="135" t="s">
        <v>130</v>
      </c>
      <c r="BP4" s="19" t="s">
        <v>129</v>
      </c>
      <c r="BQ4" s="19" t="s">
        <v>62</v>
      </c>
      <c r="BR4" s="19" t="s">
        <v>127</v>
      </c>
      <c r="BS4" s="19" t="s">
        <v>128</v>
      </c>
      <c r="BT4" s="19" t="s">
        <v>63</v>
      </c>
      <c r="BU4" s="243"/>
      <c r="BV4" s="246"/>
      <c r="BW4" s="227"/>
      <c r="BX4" s="218"/>
      <c r="BY4" s="218"/>
      <c r="BZ4" s="218"/>
      <c r="CA4" s="218"/>
      <c r="CB4" s="218"/>
      <c r="CC4" s="218"/>
      <c r="CD4" s="218"/>
      <c r="CE4" s="221"/>
      <c r="CF4" s="224"/>
      <c r="CH4" s="98" t="s">
        <v>142</v>
      </c>
      <c r="CI4" s="99" t="s">
        <v>143</v>
      </c>
      <c r="CJ4" s="100" t="s">
        <v>134</v>
      </c>
      <c r="CL4" s="101" t="s">
        <v>144</v>
      </c>
      <c r="CM4" s="99" t="s">
        <v>142</v>
      </c>
      <c r="CN4" s="99" t="s">
        <v>143</v>
      </c>
      <c r="CO4" s="100" t="s">
        <v>134</v>
      </c>
    </row>
    <row r="5" spans="1:93" ht="15" customHeight="1" x14ac:dyDescent="0.2">
      <c r="A5" s="40" t="s">
        <v>217</v>
      </c>
      <c r="B5" s="41" t="s">
        <v>275</v>
      </c>
      <c r="C5" s="140"/>
      <c r="D5" s="134"/>
      <c r="E5" s="42" t="str">
        <f t="shared" ref="E5:E36" si="0">IF(C5&lt;&gt;"", C5/D$63, "")</f>
        <v/>
      </c>
      <c r="F5" s="43" t="str">
        <f>IF(E5&lt;&gt;"", _xlfn.FLOOR.MATH(E5), "")</f>
        <v/>
      </c>
      <c r="G5" s="43" t="str">
        <f t="shared" ref="G5:G36" si="1">IF(C5&lt;&gt;"", C5-F5*D$63, "")</f>
        <v/>
      </c>
      <c r="H5" s="43" t="str">
        <f>IF(C5&lt;&gt;"", IF(RANK(G5, G$5:G$62)+COUNTIF(G$5:G5, G5) -1&lt;=(H$65-F$63), RANK(G5, G$5:G$62)+COUNTIF(G$5:G5, G5) -1, ""), "")</f>
        <v/>
      </c>
      <c r="I5" s="44" t="str">
        <f t="shared" ref="I5:I36" si="2">IF(IF(H5&lt;&gt;"", _xlfn.NUMBERVALUE(F5)+1, _xlfn.NUMBERVALUE(F5))&lt;&gt;0, IF(H5&lt;&gt;"", _xlfn.NUMBERVALUE(F5)+1, _xlfn.NUMBERVALUE(F5)), "")</f>
        <v/>
      </c>
      <c r="J5" s="43"/>
      <c r="K5" s="134"/>
      <c r="L5" s="42" t="str">
        <f t="shared" ref="L5:L36" si="3">IF(J5&lt;&gt;"", J5/K$63, "")</f>
        <v/>
      </c>
      <c r="M5" s="43" t="str">
        <f>IF(L5&lt;&gt;"", _xlfn.FLOOR.MATH(L5), "")</f>
        <v/>
      </c>
      <c r="N5" s="43" t="str">
        <f t="shared" ref="N5:N36" si="4">IF(J5&lt;&gt;"", J5-M5*K$63, "")</f>
        <v/>
      </c>
      <c r="O5" s="43" t="str">
        <f>IF(J5&lt;&gt;"", IF(RANK(N5, N$5:N$62)+COUNTIF(N$5:N5, N5) -1&lt;=(O$65-M$63), RANK(N5, N$5:N$62)+COUNTIF(N$5:N5, N5) -1, ""), "")</f>
        <v/>
      </c>
      <c r="P5" s="44" t="str">
        <f t="shared" ref="P5:P36" si="5">IF(IF(O5&lt;&gt;"", _xlfn.NUMBERVALUE(M5)+1, _xlfn.NUMBERVALUE(M5))&lt;&gt;0, IF(O5&lt;&gt;"", _xlfn.NUMBERVALUE(M5)+1, _xlfn.NUMBERVALUE(M5)), "")</f>
        <v/>
      </c>
      <c r="Q5" s="43"/>
      <c r="R5" s="134"/>
      <c r="S5" s="42" t="str">
        <f t="shared" ref="S5:S36" si="6">IF(Q5&lt;&gt;"", Q5/R$63, "")</f>
        <v/>
      </c>
      <c r="T5" s="43" t="str">
        <f>IF(S5&lt;&gt;"", _xlfn.FLOOR.MATH(S5), "")</f>
        <v/>
      </c>
      <c r="U5" s="43" t="str">
        <f t="shared" ref="U5:U36" si="7">IF(Q5&lt;&gt;"", Q5-T5*R$63, "")</f>
        <v/>
      </c>
      <c r="V5" s="43" t="str">
        <f>IF(Q5&lt;&gt;"", IF(RANK(U5, U$5:U$62)+COUNTIF(U$5:U5, U5) -1&lt;=(V$65-T$63), RANK(U5, U$5:U$62)+COUNTIF(U$5:U5, U5) -1, ""), "")</f>
        <v/>
      </c>
      <c r="W5" s="44" t="str">
        <f t="shared" ref="W5:W36" si="8">IF(IF(V5&lt;&gt;"", _xlfn.NUMBERVALUE(T5)+1, _xlfn.NUMBERVALUE(T5))&lt;&gt;0, IF(V5&lt;&gt;"", _xlfn.NUMBERVALUE(T5)+1, _xlfn.NUMBERVALUE(T5)), "")</f>
        <v/>
      </c>
      <c r="X5" s="43"/>
      <c r="Y5" s="134"/>
      <c r="Z5" s="42" t="str">
        <f t="shared" ref="Z5:Z36" si="9">IF(X5&lt;&gt;"", X5/Y$63, "")</f>
        <v/>
      </c>
      <c r="AA5" s="43" t="str">
        <f>IF(Z5&lt;&gt;"", _xlfn.FLOOR.MATH(Z5), "")</f>
        <v/>
      </c>
      <c r="AB5" s="43" t="str">
        <f t="shared" ref="AB5:AB36" si="10">IF(X5&lt;&gt;"", X5-AA5*Y$63, "")</f>
        <v/>
      </c>
      <c r="AC5" s="43" t="str">
        <f>IF(X5&lt;&gt;"", IF(RANK(AB5, AB$5:AB$62)+COUNTIF(AB$5:AB5, AB5) -1&lt;=(AC$65-AA$63), RANK(AB5, AB$5:AB$62)+COUNTIF(AB$5:AB5, AB5) -1, ""), "")</f>
        <v/>
      </c>
      <c r="AD5" s="44" t="str">
        <f t="shared" ref="AD5:AD36" si="11">IF(IF(AC5&lt;&gt;"", _xlfn.NUMBERVALUE(AA5)+1, _xlfn.NUMBERVALUE(AA5))&lt;&gt;0, IF(AC5&lt;&gt;"", _xlfn.NUMBERVALUE(AA5)+1, _xlfn.NUMBERVALUE(AA5)), "")</f>
        <v/>
      </c>
      <c r="AE5" s="43"/>
      <c r="AF5" s="134"/>
      <c r="AG5" s="42" t="str">
        <f t="shared" ref="AG5:AG36" si="12">IF(AE5&lt;&gt;"", AE5/AF$63, "")</f>
        <v/>
      </c>
      <c r="AH5" s="43" t="str">
        <f>IF(AG5&lt;&gt;"", _xlfn.FLOOR.MATH(AG5), "")</f>
        <v/>
      </c>
      <c r="AI5" s="43" t="str">
        <f t="shared" ref="AI5:AI36" si="13">IF(AE5&lt;&gt;"", AE5-AH5*AF$63, "")</f>
        <v/>
      </c>
      <c r="AJ5" s="43" t="str">
        <f>IF(AE5&lt;&gt;"", IF(RANK(AI5, AI$5:AI$62)+COUNTIF(AI$5:AI5, AI5) -1&lt;=(AJ$65-AH$63), RANK(AI5, AI$5:AI$62)+COUNTIF(AI$5:AI5, AI5) -1, ""), "")</f>
        <v/>
      </c>
      <c r="AK5" s="44" t="str">
        <f t="shared" ref="AK5:AK36" si="14">IF(IF(AJ5&lt;&gt;"", _xlfn.NUMBERVALUE(AH5)+1, _xlfn.NUMBERVALUE(AH5))&lt;&gt;0, IF(AJ5&lt;&gt;"", _xlfn.NUMBERVALUE(AH5)+1, _xlfn.NUMBERVALUE(AH5)), "")</f>
        <v/>
      </c>
      <c r="AL5" s="43"/>
      <c r="AM5" s="134"/>
      <c r="AN5" s="42" t="str">
        <f t="shared" ref="AN5:AN36" si="15">IF(AL5&lt;&gt;"", AL5/AM$63, "")</f>
        <v/>
      </c>
      <c r="AO5" s="43" t="str">
        <f>IF(AN5&lt;&gt;"", _xlfn.FLOOR.MATH(AN5), "")</f>
        <v/>
      </c>
      <c r="AP5" s="43" t="str">
        <f t="shared" ref="AP5:AP36" si="16">IF(AL5&lt;&gt;"", AL5-AO5*AM$63, "")</f>
        <v/>
      </c>
      <c r="AQ5" s="43" t="str">
        <f>IF(AL5&lt;&gt;"", IF(RANK(AP5, AP$5:AP$62)+COUNTIF(AP$5:AP5, AP5) -1&lt;=(AQ$65-AO$63), RANK(AP5, AP$5:AP$62)+COUNTIF(AP$5:AP5, AP5) -1, ""), "")</f>
        <v/>
      </c>
      <c r="AR5" s="44" t="str">
        <f t="shared" ref="AR5:AR36" si="17">IF(IF(AQ5&lt;&gt;"", _xlfn.NUMBERVALUE(AO5)+1, _xlfn.NUMBERVALUE(AO5))&lt;&gt;0, IF(AQ5&lt;&gt;"", _xlfn.NUMBERVALUE(AO5)+1, _xlfn.NUMBERVALUE(AO5)), "")</f>
        <v/>
      </c>
      <c r="AS5" s="43"/>
      <c r="AT5" s="134"/>
      <c r="AU5" s="42" t="str">
        <f t="shared" ref="AU5:AU36" si="18">IF(AS5&lt;&gt;"", AS5/AT$63, "")</f>
        <v/>
      </c>
      <c r="AV5" s="43" t="str">
        <f>IF(AU5&lt;&gt;"", _xlfn.FLOOR.MATH(AU5), "")</f>
        <v/>
      </c>
      <c r="AW5" s="43" t="str">
        <f t="shared" ref="AW5:AW36" si="19">IF(AS5&lt;&gt;"", AS5-AV5*AT$63, "")</f>
        <v/>
      </c>
      <c r="AX5" s="43" t="str">
        <f>IF(AS5&lt;&gt;"", IF(RANK(AW5, AW$5:AW$62)+COUNTIF(AW$5:AW5, AW5) -1&lt;=(AX$65-AV$63), RANK(AW5, AW$5:AW$62)+COUNTIF(AW$5:AW5, AW5) -1, ""), "")</f>
        <v/>
      </c>
      <c r="AY5" s="44" t="str">
        <f t="shared" ref="AY5:AY36" si="20">IF(IF(AX5&lt;&gt;"", _xlfn.NUMBERVALUE(AV5)+1, _xlfn.NUMBERVALUE(AV5))&lt;&gt;0, IF(AX5&lt;&gt;"", _xlfn.NUMBERVALUE(AV5)+1, _xlfn.NUMBERVALUE(AV5)), "")</f>
        <v/>
      </c>
      <c r="AZ5" s="43"/>
      <c r="BA5" s="134"/>
      <c r="BB5" s="42" t="str">
        <f t="shared" ref="BB5:BB36" si="21">IF(AZ5&lt;&gt;"", AZ5/BA$63, "")</f>
        <v/>
      </c>
      <c r="BC5" s="43" t="str">
        <f>IF(BB5&lt;&gt;"", _xlfn.FLOOR.MATH(BB5), "")</f>
        <v/>
      </c>
      <c r="BD5" s="43" t="str">
        <f t="shared" ref="BD5:BD36" si="22">IF(AZ5&lt;&gt;"", AZ5-BC5*BA$63, "")</f>
        <v/>
      </c>
      <c r="BE5" s="43" t="str">
        <f>IF(AZ5&lt;&gt;"", IF(RANK(BD5, BD$5:BD$62)+COUNTIF(BD$5:BD5, BD5) -1&lt;=(BE$65-BC$63), RANK(BD5, BD$5:BD$62)+COUNTIF(BD$5:BD5, BD5) -1, ""), "")</f>
        <v/>
      </c>
      <c r="BF5" s="44" t="str">
        <f t="shared" ref="BF5:BF36" si="23">IF(IF(BE5&lt;&gt;"", _xlfn.NUMBERVALUE(BC5)+1, _xlfn.NUMBERVALUE(BC5))&lt;&gt;0, IF(BE5&lt;&gt;"", _xlfn.NUMBERVALUE(BC5)+1, _xlfn.NUMBERVALUE(BC5)), "")</f>
        <v/>
      </c>
      <c r="BG5" s="43"/>
      <c r="BH5" s="134"/>
      <c r="BI5" s="42" t="str">
        <f t="shared" ref="BI5:BI36" si="24">IF(BG5&lt;&gt;"", BG5/BH$63, "")</f>
        <v/>
      </c>
      <c r="BJ5" s="43" t="str">
        <f>IF(BI5&lt;&gt;"", _xlfn.FLOOR.MATH(BI5), "")</f>
        <v/>
      </c>
      <c r="BK5" s="43" t="str">
        <f t="shared" ref="BK5:BK36" si="25">IF(BG5&lt;&gt;"", BG5-BJ5*BH$63, "")</f>
        <v/>
      </c>
      <c r="BL5" s="43" t="str">
        <f>IF(BG5&lt;&gt;"", IF(RANK(BK5, BK$5:BK$62)+COUNTIF(BK$5:BK5, BK5) -1&lt;=(BL$65-BJ$63), RANK(BK5, BK$5:BK$62)+COUNTIF(BK$5:BK5, BK5) -1, ""), "")</f>
        <v/>
      </c>
      <c r="BM5" s="44" t="str">
        <f t="shared" ref="BM5:BM36" si="26">IF(IF(BL5&lt;&gt;"", _xlfn.NUMBERVALUE(BJ5)+1, _xlfn.NUMBERVALUE(BJ5))&lt;&gt;0, IF(BL5&lt;&gt;"", _xlfn.NUMBERVALUE(BJ5)+1, _xlfn.NUMBERVALUE(BJ5)), "")</f>
        <v/>
      </c>
      <c r="BN5" s="43"/>
      <c r="BO5" s="134"/>
      <c r="BP5" s="42" t="str">
        <f t="shared" ref="BP5:BP36" si="27">IF(BN5&lt;&gt;"", BN5/BO$63, "")</f>
        <v/>
      </c>
      <c r="BQ5" s="43" t="str">
        <f>IF(BP5&lt;&gt;"", _xlfn.FLOOR.MATH(BP5), "")</f>
        <v/>
      </c>
      <c r="BR5" s="43" t="str">
        <f t="shared" ref="BR5:BR36" si="28">IF(BN5&lt;&gt;"", BN5-BQ5*BO$63, "")</f>
        <v/>
      </c>
      <c r="BS5" s="43" t="str">
        <f>IF(BN5&lt;&gt;"", IF(RANK(BR5, BR$5:BR$62)+COUNTIF(BR$5:BR5, BR5) -1&lt;=(BS$65-BQ$63), RANK(BR5, BR$5:BR$62)+COUNTIF(BR$5:BR5, BR5) -1, ""), "")</f>
        <v/>
      </c>
      <c r="BT5" s="44" t="str">
        <f t="shared" ref="BT5:BT36" si="29">IF(IF(BS5&lt;&gt;"", _xlfn.NUMBERVALUE(BQ5)+1, _xlfn.NUMBERVALUE(BQ5))&lt;&gt;0, IF(BS5&lt;&gt;"", _xlfn.NUMBERVALUE(BQ5)+1, _xlfn.NUMBERVALUE(BQ5)), "")</f>
        <v/>
      </c>
      <c r="BU5" s="148" t="str">
        <f t="shared" ref="BU5:BU36" si="30">IF(_xlfn.NUMBERVALUE(I5)+_xlfn.NUMBERVALUE(P5)+_xlfn.NUMBERVALUE(W5)+_xlfn.NUMBERVALUE(AD5)+_xlfn.NUMBERVALUE(AK5)+_xlfn.NUMBERVALUE(AR5)+_xlfn.NUMBERVALUE(AY5)+_xlfn.NUMBERVALUE(BF5)+_xlfn.NUMBERVALUE(BM5)+_xlfn.NUMBERVALUE(BT5)&lt;&gt;0, _xlfn.NUMBERVALUE(I5)+_xlfn.NUMBERVALUE(P5)+_xlfn.NUMBERVALUE(W5)+_xlfn.NUMBERVALUE(AD5)+_xlfn.NUMBERVALUE(AK5)+_xlfn.NUMBERVALUE(AR5)+_xlfn.NUMBERVALUE(AY5)+_xlfn.NUMBERVALUE(BF5)+_xlfn.NUMBERVALUE(BM5)+_xlfn.NUMBERVALUE(BT5), "")</f>
        <v/>
      </c>
      <c r="BV5" s="50" t="str">
        <f t="shared" ref="BV5:BV36" si="31">IF(_xlfn.NUMBERVALUE(C5)+_xlfn.NUMBERVALUE(J5)+_xlfn.NUMBERVALUE(Q5)+_xlfn.NUMBERVALUE(X5)+_xlfn.NUMBERVALUE(AE5)+_xlfn.NUMBERVALUE(AL5)+_xlfn.NUMBERVALUE(AS5)+_xlfn.NUMBERVALUE(AZ5)+_xlfn.NUMBERVALUE(BG5)+_xlfn.NUMBERVALUE(BN5)&lt;&gt;0, _xlfn.NUMBERVALUE(C5)+_xlfn.NUMBERVALUE(J5)+_xlfn.NUMBERVALUE(Q5)+_xlfn.NUMBERVALUE(X5)+_xlfn.NUMBERVALUE(AE5)+_xlfn.NUMBERVALUE(AL5)+_xlfn.NUMBERVALUE(AS5)+_xlfn.NUMBERVALUE(AZ5)+_xlfn.NUMBERVALUE(BG5)+_xlfn.NUMBERVALUE(BN5), "")</f>
        <v/>
      </c>
      <c r="BW5" s="46"/>
      <c r="BX5" s="84" t="str">
        <f t="shared" ref="BX5:BX36" si="32">IF(BV5&gt;=BW$63, BV5, "")</f>
        <v/>
      </c>
      <c r="BY5" s="84" t="str">
        <f t="shared" ref="BY5:BY36" si="33">IF(AND(BU5&lt;&gt; "", BX5= ""),BU5, "")</f>
        <v/>
      </c>
      <c r="BZ5" s="84"/>
      <c r="CA5" s="83" t="str">
        <f t="shared" ref="CA5:CA36" si="34">IF(BX5&lt;&gt;"", BX5/BZ$63, "")</f>
        <v/>
      </c>
      <c r="CB5" s="84" t="str">
        <f t="shared" ref="CB5:CB36" si="35">IF(CA5&lt;&gt;"", _xlfn.FLOOR.MATH(CA5), "")</f>
        <v/>
      </c>
      <c r="CC5" s="84" t="str">
        <f t="shared" ref="CC5:CC36" si="36">IF(BX5&lt;&gt;"", BX5-CB5*BZ$63, "")</f>
        <v/>
      </c>
      <c r="CD5" s="84" t="str">
        <f>IF(BX5&lt;&gt;"", IF(RANK(CC5, CC$5:CC$62)+COUNTIF(CC$5:CC5, CC5) -1&lt;=(B$68-BY$63-CB$63), RANK(CC5, CC$5:CC$62)+COUNTIF(CC$5:CC5, CC5) -1, ""), "")</f>
        <v/>
      </c>
      <c r="CE5" s="93" t="str">
        <f t="shared" ref="CE5:CE36" si="37">IF(_xlfn.NUMBERVALUE(IF(CD5&lt;&gt; "", CB5+1, CB5)) + _xlfn.NUMBERVALUE(BY5)&lt;&gt;0, _xlfn.NUMBERVALUE(IF(CD5&lt;&gt; "", CB5+1, CB5)) + _xlfn.NUMBERVALUE(BY5), "")</f>
        <v/>
      </c>
      <c r="CF5" s="102" t="str">
        <f t="shared" ref="CF5:CF36" si="38">IF(_xlfn.NUMBERVALUE(CE5)-_xlfn.NUMBERVALUE(BU5)&lt;&gt;0, _xlfn.NUMBERVALUE(CE5)-_xlfn.NUMBERVALUE(BU5), "")</f>
        <v/>
      </c>
      <c r="CH5" s="144" t="str">
        <f>IF(BV5&lt;&gt; "", BV5/BV63, "")</f>
        <v/>
      </c>
      <c r="CI5" s="62" t="str">
        <f t="shared" ref="CI5:CI36" si="39">IF(CE5&lt;&gt; "", CE5/CE$63, "")</f>
        <v/>
      </c>
      <c r="CJ5" s="145" t="str">
        <f t="shared" ref="CJ5:CJ36" si="40">IF(_xlfn.NUMBERVALUE(CI5)-_xlfn.NUMBERVALUE(CH5)&lt;&gt; 0, _xlfn.NUMBERVALUE(CI5)-_xlfn.NUMBERVALUE(CH5), "")</f>
        <v/>
      </c>
      <c r="CL5" s="97" t="str">
        <f t="shared" ref="CL5:CL36" si="41">IF(_xlfn.NUMBERVALUE(CE5)&lt;&gt;0,BV5, "")</f>
        <v/>
      </c>
      <c r="CM5" s="62" t="str">
        <f>IF(CL5&lt;&gt;"", CL5/CL$63, "")</f>
        <v/>
      </c>
      <c r="CN5" s="62" t="str">
        <f>IF(_xlfn.NUMBERVALUE(CE5)&lt;&gt;0, CE5/CE$63, "")</f>
        <v/>
      </c>
      <c r="CO5" s="145" t="str">
        <f>IF(CM5&lt;&gt;"", CN5-CM5, "")</f>
        <v/>
      </c>
    </row>
    <row r="6" spans="1:93" ht="15" customHeight="1" x14ac:dyDescent="0.2">
      <c r="A6" s="47" t="s">
        <v>218</v>
      </c>
      <c r="B6" s="48" t="s">
        <v>276</v>
      </c>
      <c r="C6" s="141">
        <v>228</v>
      </c>
      <c r="D6" s="134"/>
      <c r="E6" s="42">
        <f t="shared" si="0"/>
        <v>3.1565394359762428E-3</v>
      </c>
      <c r="F6" s="43">
        <f t="shared" ref="F6:F62" si="42">IF(E6&lt;&gt;"", _xlfn.FLOOR.MATH(E6), "")</f>
        <v>0</v>
      </c>
      <c r="G6" s="43">
        <f t="shared" si="1"/>
        <v>228</v>
      </c>
      <c r="H6" s="43" t="str">
        <f>IF(C6&lt;&gt;"", IF(RANK(G6, G$5:G$62)+COUNTIF(G$6:G6, G6) -1&lt;=(H$65-F$63), RANK(G6, G$5:G$62)+COUNTIF(G$6:G6, G6) -1, ""), "")</f>
        <v/>
      </c>
      <c r="I6" s="44" t="str">
        <f t="shared" si="2"/>
        <v/>
      </c>
      <c r="J6" s="143">
        <v>218</v>
      </c>
      <c r="K6" s="134"/>
      <c r="L6" s="42">
        <f t="shared" si="3"/>
        <v>3.0096363586161194E-3</v>
      </c>
      <c r="M6" s="43">
        <f t="shared" ref="M6:M62" si="43">IF(L6&lt;&gt;"", _xlfn.FLOOR.MATH(L6), "")</f>
        <v>0</v>
      </c>
      <c r="N6" s="43">
        <f t="shared" si="4"/>
        <v>218</v>
      </c>
      <c r="O6" s="43" t="str">
        <f>IF(J6&lt;&gt;"", IF(RANK(N6, N$5:N$62)+COUNTIF(N$6:N6, N6) -1&lt;=(O$65-M$63), RANK(N6, N$5:N$62)+COUNTIF(N$6:N6, N6) -1, ""), "")</f>
        <v/>
      </c>
      <c r="P6" s="44" t="str">
        <f t="shared" si="5"/>
        <v/>
      </c>
      <c r="Q6" s="143">
        <v>138</v>
      </c>
      <c r="R6" s="134"/>
      <c r="S6" s="42">
        <f t="shared" si="6"/>
        <v>1.8852716567166218E-3</v>
      </c>
      <c r="T6" s="43">
        <f t="shared" ref="T6:T62" si="44">IF(S6&lt;&gt;"", _xlfn.FLOOR.MATH(S6), "")</f>
        <v>0</v>
      </c>
      <c r="U6" s="43">
        <f t="shared" si="7"/>
        <v>138</v>
      </c>
      <c r="V6" s="43" t="str">
        <f>IF(Q6&lt;&gt;"", IF(RANK(U6, U$5:U$62)+COUNTIF(U$6:U6, U6) -1&lt;=(V$65-T$63), RANK(U6, U$5:U$62)+COUNTIF(U$6:U6, U6) -1, ""), "")</f>
        <v/>
      </c>
      <c r="W6" s="44" t="str">
        <f t="shared" si="8"/>
        <v/>
      </c>
      <c r="X6" s="143">
        <v>155</v>
      </c>
      <c r="Y6" s="134"/>
      <c r="Z6" s="42">
        <f t="shared" si="9"/>
        <v>2.4189646831156266E-3</v>
      </c>
      <c r="AA6" s="43">
        <f t="shared" ref="AA6:AA62" si="45">IF(Z6&lt;&gt;"", _xlfn.FLOOR.MATH(Z6), "")</f>
        <v>0</v>
      </c>
      <c r="AB6" s="43">
        <f t="shared" si="10"/>
        <v>155</v>
      </c>
      <c r="AC6" s="43" t="str">
        <f>IF(X6&lt;&gt;"", IF(RANK(AB6, AB$5:AB$62)+COUNTIF(AB$6:AB6, AB6) -1&lt;=(AC$65-AA$63), RANK(AB6, AB$5:AB$62)+COUNTIF(AB$6:AB6, AB6) -1, ""), "")</f>
        <v/>
      </c>
      <c r="AD6" s="44" t="str">
        <f t="shared" si="11"/>
        <v/>
      </c>
      <c r="AE6" s="143">
        <v>118</v>
      </c>
      <c r="AF6" s="134"/>
      <c r="AG6" s="42">
        <f t="shared" si="12"/>
        <v>1.6156416014020483E-3</v>
      </c>
      <c r="AH6" s="43">
        <f t="shared" ref="AH6:AH62" si="46">IF(AG6&lt;&gt;"", _xlfn.FLOOR.MATH(AG6), "")</f>
        <v>0</v>
      </c>
      <c r="AI6" s="43">
        <f t="shared" si="13"/>
        <v>118</v>
      </c>
      <c r="AJ6" s="43" t="str">
        <f>IF(AE6&lt;&gt;"", IF(RANK(AI6, AI$5:AI$62)+COUNTIF(AI$6:AI6, AI6) -1&lt;=(AJ$65-AH$63), RANK(AI6, AI$5:AI$62)+COUNTIF(AI$6:AI6, AI6) -1, ""), "")</f>
        <v/>
      </c>
      <c r="AK6" s="44" t="str">
        <f t="shared" si="14"/>
        <v/>
      </c>
      <c r="AL6" s="143">
        <v>1449</v>
      </c>
      <c r="AM6" s="134"/>
      <c r="AN6" s="42">
        <f t="shared" si="15"/>
        <v>2.2098520664938233E-2</v>
      </c>
      <c r="AO6" s="43">
        <f t="shared" ref="AO6:AO62" si="47">IF(AN6&lt;&gt;"", _xlfn.FLOOR.MATH(AN6), "")</f>
        <v>0</v>
      </c>
      <c r="AP6" s="43">
        <f t="shared" si="16"/>
        <v>1449</v>
      </c>
      <c r="AQ6" s="43" t="str">
        <f>IF(AL6&lt;&gt;"", IF(RANK(AP6, AP$5:AP$62)+COUNTIF(AP$6:AP6, AP6) -1&lt;=(AQ$65-AO$63), RANK(AP6, AP$5:AP$62)+COUNTIF(AP$6:AP6, AP6) -1, ""), "")</f>
        <v/>
      </c>
      <c r="AR6" s="44" t="str">
        <f t="shared" si="17"/>
        <v/>
      </c>
      <c r="AS6" s="143">
        <v>80</v>
      </c>
      <c r="AT6" s="134"/>
      <c r="AU6" s="42">
        <f t="shared" si="18"/>
        <v>1.1358150893034614E-3</v>
      </c>
      <c r="AV6" s="43">
        <f t="shared" ref="AV6:AV62" si="48">IF(AU6&lt;&gt;"", _xlfn.FLOOR.MATH(AU6), "")</f>
        <v>0</v>
      </c>
      <c r="AW6" s="43">
        <f t="shared" si="19"/>
        <v>80</v>
      </c>
      <c r="AX6" s="43" t="str">
        <f>IF(AS6&lt;&gt;"", IF(RANK(AW6, AW$5:AW$62)+COUNTIF(AW$6:AW6, AW6) -1&lt;=(AX$65-AV$63), RANK(AW6, AW$5:AW$62)+COUNTIF(AW$6:AW6, AW6) -1, ""), "")</f>
        <v/>
      </c>
      <c r="AY6" s="44" t="str">
        <f t="shared" si="20"/>
        <v/>
      </c>
      <c r="AZ6" s="143">
        <v>650</v>
      </c>
      <c r="BA6" s="134"/>
      <c r="BB6" s="42">
        <f t="shared" si="21"/>
        <v>8.627097048205563E-3</v>
      </c>
      <c r="BC6" s="43">
        <f t="shared" ref="BC6:BC62" si="49">IF(BB6&lt;&gt;"", _xlfn.FLOOR.MATH(BB6), "")</f>
        <v>0</v>
      </c>
      <c r="BD6" s="43">
        <f t="shared" si="22"/>
        <v>650</v>
      </c>
      <c r="BE6" s="43" t="str">
        <f>IF(AZ6&lt;&gt;"", IF(RANK(BD6, BD$5:BD$62)+COUNTIF(BD$6:BD6, BD6) -1&lt;=(BE$65-BC$63), RANK(BD6, BD$5:BD$62)+COUNTIF(BD$6:BD6, BD6) -1, ""), "")</f>
        <v/>
      </c>
      <c r="BF6" s="44" t="str">
        <f t="shared" si="23"/>
        <v/>
      </c>
      <c r="BG6" s="143">
        <v>51</v>
      </c>
      <c r="BH6" s="134"/>
      <c r="BI6" s="42">
        <f t="shared" si="24"/>
        <v>7.816690934171201E-4</v>
      </c>
      <c r="BJ6" s="43">
        <f t="shared" ref="BJ6:BJ62" si="50">IF(BI6&lt;&gt;"", _xlfn.FLOOR.MATH(BI6), "")</f>
        <v>0</v>
      </c>
      <c r="BK6" s="43">
        <f t="shared" si="25"/>
        <v>51</v>
      </c>
      <c r="BL6" s="43" t="str">
        <f>IF(BG6&lt;&gt;"", IF(RANK(BK6, BK$5:BK$62)+COUNTIF(BK$6:BK6, BK6) -1&lt;=(BL$65-BJ$63), RANK(BK6, BK$5:BK$62)+COUNTIF(BK$6:BK6, BK6) -1, ""), "")</f>
        <v/>
      </c>
      <c r="BM6" s="44" t="str">
        <f t="shared" si="26"/>
        <v/>
      </c>
      <c r="BN6" s="143">
        <v>46</v>
      </c>
      <c r="BO6" s="134"/>
      <c r="BP6" s="42">
        <f t="shared" si="27"/>
        <v>6.6419278917654537E-4</v>
      </c>
      <c r="BQ6" s="43">
        <f t="shared" ref="BQ6:BQ62" si="51">IF(BP6&lt;&gt;"", _xlfn.FLOOR.MATH(BP6), "")</f>
        <v>0</v>
      </c>
      <c r="BR6" s="43">
        <f t="shared" si="28"/>
        <v>46</v>
      </c>
      <c r="BS6" s="43" t="str">
        <f>IF(BN6&lt;&gt;"", IF(RANK(BR6, BR$5:BR$62)+COUNTIF(BR$6:BR6, BR6) -1&lt;=(BS$65-BQ$63), RANK(BR6, BR$5:BR$62)+COUNTIF(BR$6:BR6, BR6) -1, ""), "")</f>
        <v/>
      </c>
      <c r="BT6" s="44" t="str">
        <f t="shared" si="29"/>
        <v/>
      </c>
      <c r="BU6" s="148" t="str">
        <f t="shared" si="30"/>
        <v/>
      </c>
      <c r="BV6" s="50">
        <f t="shared" si="31"/>
        <v>3133</v>
      </c>
      <c r="BW6" s="51"/>
      <c r="BX6" s="84" t="str">
        <f t="shared" si="32"/>
        <v/>
      </c>
      <c r="BY6" s="86" t="str">
        <f t="shared" si="33"/>
        <v/>
      </c>
      <c r="BZ6" s="86"/>
      <c r="CA6" s="83" t="str">
        <f t="shared" si="34"/>
        <v/>
      </c>
      <c r="CB6" s="86" t="str">
        <f t="shared" si="35"/>
        <v/>
      </c>
      <c r="CC6" s="86" t="str">
        <f t="shared" si="36"/>
        <v/>
      </c>
      <c r="CD6" s="84" t="str">
        <f>IF(BX6&lt;&gt;"", IF(RANK(CC6, CC$5:CC$62)+COUNTIF(CC$6:CC6, CC6) -1&lt;=(B$68-BY$63-CB$63), RANK(CC6, CC$5:CC$62)+COUNTIF(CC$6:CC6, CC6) -1, ""), "")</f>
        <v/>
      </c>
      <c r="CE6" s="93" t="str">
        <f t="shared" si="37"/>
        <v/>
      </c>
      <c r="CF6" s="103" t="str">
        <f t="shared" si="38"/>
        <v/>
      </c>
      <c r="CH6" s="144">
        <f>IF(BV6&lt;&gt; "", BV6/BV63, "")</f>
        <v>8.9383249869976324E-4</v>
      </c>
      <c r="CI6" s="62" t="str">
        <f t="shared" si="39"/>
        <v/>
      </c>
      <c r="CJ6" s="70">
        <f t="shared" si="40"/>
        <v>-8.9383249869976302E-4</v>
      </c>
      <c r="CL6" s="97" t="str">
        <f t="shared" si="41"/>
        <v/>
      </c>
      <c r="CM6" s="62" t="str">
        <f t="shared" ref="CM6:CM62" si="52">IF(CL6&lt;&gt;"", CL6/CL$63, "")</f>
        <v/>
      </c>
      <c r="CN6" s="62" t="str">
        <f t="shared" ref="CN6:CN62" si="53">IF(_xlfn.NUMBERVALUE(CE6)&lt;&gt;0, CE6/CE$63, "")</f>
        <v/>
      </c>
      <c r="CO6" s="145" t="str">
        <f t="shared" ref="CO6:CO61" si="54">IF(CM6&lt;&gt;"", CN6-CM6, "")</f>
        <v/>
      </c>
    </row>
    <row r="7" spans="1:93" ht="15" customHeight="1" x14ac:dyDescent="0.2">
      <c r="A7" s="47" t="s">
        <v>219</v>
      </c>
      <c r="B7" s="48" t="s">
        <v>277</v>
      </c>
      <c r="C7" s="49"/>
      <c r="D7" s="134"/>
      <c r="E7" s="42" t="str">
        <f t="shared" si="0"/>
        <v/>
      </c>
      <c r="F7" s="43" t="str">
        <f t="shared" si="42"/>
        <v/>
      </c>
      <c r="G7" s="43" t="str">
        <f t="shared" si="1"/>
        <v/>
      </c>
      <c r="H7" s="43" t="str">
        <f>IF(C7&lt;&gt;"", IF(RANK(G7, G$5:G$62)+COUNTIF(G$7:G7, G7) -1&lt;=(H$65-F$63), RANK(G7, G$5:G$62)+COUNTIF(G$7:G7, G7) -1, ""), "")</f>
        <v/>
      </c>
      <c r="I7" s="138" t="str">
        <f t="shared" si="2"/>
        <v/>
      </c>
      <c r="J7" s="142"/>
      <c r="K7" s="134"/>
      <c r="L7" s="42" t="str">
        <f t="shared" si="3"/>
        <v/>
      </c>
      <c r="M7" s="43" t="str">
        <f t="shared" si="43"/>
        <v/>
      </c>
      <c r="N7" s="43" t="str">
        <f t="shared" si="4"/>
        <v/>
      </c>
      <c r="O7" s="43" t="str">
        <f>IF(J7&lt;&gt;"", IF(RANK(N7, N$5:N$62)+COUNTIF(N$7:N7, N7) -1&lt;=(O$65-M$63), RANK(N7, N$5:N$62)+COUNTIF(N$7:N7, N7) -1, ""), "")</f>
        <v/>
      </c>
      <c r="P7" s="138" t="str">
        <f t="shared" si="5"/>
        <v/>
      </c>
      <c r="Q7" s="142"/>
      <c r="R7" s="134"/>
      <c r="S7" s="42" t="str">
        <f t="shared" si="6"/>
        <v/>
      </c>
      <c r="T7" s="43" t="str">
        <f t="shared" si="44"/>
        <v/>
      </c>
      <c r="U7" s="43" t="str">
        <f t="shared" si="7"/>
        <v/>
      </c>
      <c r="V7" s="43" t="str">
        <f>IF(Q7&lt;&gt;"", IF(RANK(U7, U$5:U$62)+COUNTIF(U$7:U7, U7) -1&lt;=(V$65-T$63), RANK(U7, U$5:U$62)+COUNTIF(U$7:U7, U7) -1, ""), "")</f>
        <v/>
      </c>
      <c r="W7" s="138" t="str">
        <f t="shared" si="8"/>
        <v/>
      </c>
      <c r="X7" s="142"/>
      <c r="Y7" s="134"/>
      <c r="Z7" s="42" t="str">
        <f t="shared" si="9"/>
        <v/>
      </c>
      <c r="AA7" s="43" t="str">
        <f t="shared" si="45"/>
        <v/>
      </c>
      <c r="AB7" s="43" t="str">
        <f t="shared" si="10"/>
        <v/>
      </c>
      <c r="AC7" s="43" t="str">
        <f>IF(X7&lt;&gt;"", IF(RANK(AB7, AB$5:AB$62)+COUNTIF(AB$7:AB7, AB7) -1&lt;=(AC$65-AA$63), RANK(AB7, AB$5:AB$62)+COUNTIF(AB$7:AB7, AB7) -1, ""), "")</f>
        <v/>
      </c>
      <c r="AD7" s="138" t="str">
        <f t="shared" si="11"/>
        <v/>
      </c>
      <c r="AE7" s="142"/>
      <c r="AF7" s="134"/>
      <c r="AG7" s="42" t="str">
        <f t="shared" si="12"/>
        <v/>
      </c>
      <c r="AH7" s="43" t="str">
        <f t="shared" si="46"/>
        <v/>
      </c>
      <c r="AI7" s="43" t="str">
        <f t="shared" si="13"/>
        <v/>
      </c>
      <c r="AJ7" s="43" t="str">
        <f>IF(AE7&lt;&gt;"", IF(RANK(AI7, AI$5:AI$62)+COUNTIF(AI$7:AI7, AI7) -1&lt;=(AJ$65-AH$63), RANK(AI7, AI$5:AI$62)+COUNTIF(AI$7:AI7, AI7) -1, ""), "")</f>
        <v/>
      </c>
      <c r="AK7" s="138" t="str">
        <f t="shared" si="14"/>
        <v/>
      </c>
      <c r="AL7" s="142"/>
      <c r="AM7" s="134"/>
      <c r="AN7" s="42" t="str">
        <f t="shared" si="15"/>
        <v/>
      </c>
      <c r="AO7" s="43" t="str">
        <f t="shared" si="47"/>
        <v/>
      </c>
      <c r="AP7" s="43" t="str">
        <f t="shared" si="16"/>
        <v/>
      </c>
      <c r="AQ7" s="43" t="str">
        <f>IF(AL7&lt;&gt;"", IF(RANK(AP7, AP$5:AP$62)+COUNTIF(AP$7:AP7, AP7) -1&lt;=(AQ$65-AO$63), RANK(AP7, AP$5:AP$62)+COUNTIF(AP$7:AP7, AP7) -1, ""), "")</f>
        <v/>
      </c>
      <c r="AR7" s="138" t="str">
        <f t="shared" si="17"/>
        <v/>
      </c>
      <c r="AS7" s="142"/>
      <c r="AT7" s="134"/>
      <c r="AU7" s="42" t="str">
        <f t="shared" si="18"/>
        <v/>
      </c>
      <c r="AV7" s="43" t="str">
        <f t="shared" si="48"/>
        <v/>
      </c>
      <c r="AW7" s="43" t="str">
        <f t="shared" si="19"/>
        <v/>
      </c>
      <c r="AX7" s="43" t="str">
        <f>IF(AS7&lt;&gt;"", IF(RANK(AW7, AW$5:AW$62)+COUNTIF(AW$7:AW7, AW7) -1&lt;=(AX$65-AV$63), RANK(AW7, AW$5:AW$62)+COUNTIF(AW$7:AW7, AW7) -1, ""), "")</f>
        <v/>
      </c>
      <c r="AY7" s="138" t="str">
        <f t="shared" si="20"/>
        <v/>
      </c>
      <c r="AZ7" s="142"/>
      <c r="BA7" s="134"/>
      <c r="BB7" s="42" t="str">
        <f t="shared" si="21"/>
        <v/>
      </c>
      <c r="BC7" s="43" t="str">
        <f t="shared" si="49"/>
        <v/>
      </c>
      <c r="BD7" s="43" t="str">
        <f t="shared" si="22"/>
        <v/>
      </c>
      <c r="BE7" s="43" t="str">
        <f>IF(AZ7&lt;&gt;"", IF(RANK(BD7, BD$5:BD$62)+COUNTIF(BD$7:BD7, BD7) -1&lt;=(BE$65-BC$63), RANK(BD7, BD$5:BD$62)+COUNTIF(BD$7:BD7, BD7) -1, ""), "")</f>
        <v/>
      </c>
      <c r="BF7" s="138" t="str">
        <f t="shared" si="23"/>
        <v/>
      </c>
      <c r="BG7" s="142"/>
      <c r="BH7" s="134"/>
      <c r="BI7" s="42" t="str">
        <f t="shared" si="24"/>
        <v/>
      </c>
      <c r="BJ7" s="43" t="str">
        <f t="shared" si="50"/>
        <v/>
      </c>
      <c r="BK7" s="43" t="str">
        <f t="shared" si="25"/>
        <v/>
      </c>
      <c r="BL7" s="43" t="str">
        <f>IF(BG7&lt;&gt;"", IF(RANK(BK7, BK$5:BK$62)+COUNTIF(BK$7:BK7, BK7) -1&lt;=(BL$65-BJ$63), RANK(BK7, BK$5:BK$62)+COUNTIF(BK$7:BK7, BK7) -1, ""), "")</f>
        <v/>
      </c>
      <c r="BM7" s="138" t="str">
        <f t="shared" si="26"/>
        <v/>
      </c>
      <c r="BN7" s="142"/>
      <c r="BO7" s="134"/>
      <c r="BP7" s="42" t="str">
        <f t="shared" si="27"/>
        <v/>
      </c>
      <c r="BQ7" s="43" t="str">
        <f t="shared" si="51"/>
        <v/>
      </c>
      <c r="BR7" s="43" t="str">
        <f t="shared" si="28"/>
        <v/>
      </c>
      <c r="BS7" s="43" t="str">
        <f>IF(BN7&lt;&gt;"", IF(RANK(BR7, BR$5:BR$62)+COUNTIF(BR$7:BR7, BR7) -1&lt;=(BS$65-BQ$63), RANK(BR7, BR$5:BR$62)+COUNTIF(BR$7:BR7, BR7) -1, ""), "")</f>
        <v/>
      </c>
      <c r="BT7" s="138" t="str">
        <f t="shared" si="29"/>
        <v/>
      </c>
      <c r="BU7" s="149" t="str">
        <f t="shared" si="30"/>
        <v/>
      </c>
      <c r="BV7" s="50" t="str">
        <f t="shared" si="31"/>
        <v/>
      </c>
      <c r="BW7" s="51"/>
      <c r="BX7" s="84" t="str">
        <f t="shared" si="32"/>
        <v/>
      </c>
      <c r="BY7" s="86" t="str">
        <f t="shared" si="33"/>
        <v/>
      </c>
      <c r="BZ7" s="86"/>
      <c r="CA7" s="83" t="str">
        <f t="shared" si="34"/>
        <v/>
      </c>
      <c r="CB7" s="86" t="str">
        <f t="shared" si="35"/>
        <v/>
      </c>
      <c r="CC7" s="86" t="str">
        <f t="shared" si="36"/>
        <v/>
      </c>
      <c r="CD7" s="84" t="str">
        <f>IF(BX7&lt;&gt;"", IF(RANK(CC7, CC$5:CC$62)+COUNTIF(CC$7:CC7, CC7) -1&lt;=(B$68-BY$63-CB$63), RANK(CC7, CC$5:CC$62)+COUNTIF(CC$7:CC7, CC7) -1, ""), "")</f>
        <v/>
      </c>
      <c r="CE7" s="93" t="str">
        <f t="shared" si="37"/>
        <v/>
      </c>
      <c r="CF7" s="103" t="str">
        <f t="shared" si="38"/>
        <v/>
      </c>
      <c r="CH7" s="144" t="str">
        <f>IF(BV7&lt;&gt; "", BV7/BV63, "")</f>
        <v/>
      </c>
      <c r="CI7" s="62" t="str">
        <f t="shared" si="39"/>
        <v/>
      </c>
      <c r="CJ7" s="70" t="str">
        <f t="shared" si="40"/>
        <v/>
      </c>
      <c r="CL7" s="97" t="str">
        <f t="shared" si="41"/>
        <v/>
      </c>
      <c r="CM7" s="62" t="str">
        <f t="shared" si="52"/>
        <v/>
      </c>
      <c r="CN7" s="62" t="str">
        <f t="shared" si="53"/>
        <v/>
      </c>
      <c r="CO7" s="145" t="str">
        <f t="shared" si="54"/>
        <v/>
      </c>
    </row>
    <row r="8" spans="1:93" ht="15" customHeight="1" x14ac:dyDescent="0.2">
      <c r="A8" s="47" t="s">
        <v>220</v>
      </c>
      <c r="B8" s="48" t="s">
        <v>278</v>
      </c>
      <c r="C8" s="49"/>
      <c r="D8" s="134"/>
      <c r="E8" s="42" t="str">
        <f t="shared" si="0"/>
        <v/>
      </c>
      <c r="F8" s="43" t="str">
        <f t="shared" si="42"/>
        <v/>
      </c>
      <c r="G8" s="43" t="str">
        <f t="shared" si="1"/>
        <v/>
      </c>
      <c r="H8" s="43" t="str">
        <f>IF(C8&lt;&gt;"", IF(RANK(G8, G$5:G$62)+COUNTIF(G$8:G8, G8) -1&lt;=(H$65-F$63), RANK(G8, G$5:G$62)+COUNTIF(G$8:G8, G8) -1, ""), "")</f>
        <v/>
      </c>
      <c r="I8" s="138" t="str">
        <f t="shared" si="2"/>
        <v/>
      </c>
      <c r="J8" s="142"/>
      <c r="K8" s="134"/>
      <c r="L8" s="42" t="str">
        <f t="shared" si="3"/>
        <v/>
      </c>
      <c r="M8" s="43" t="str">
        <f t="shared" si="43"/>
        <v/>
      </c>
      <c r="N8" s="43" t="str">
        <f t="shared" si="4"/>
        <v/>
      </c>
      <c r="O8" s="43" t="str">
        <f>IF(J8&lt;&gt;"", IF(RANK(N8, N$5:N$62)+COUNTIF(N$8:N8, N8) -1&lt;=(O$65-M$63), RANK(N8, N$5:N$62)+COUNTIF(N$8:N8, N8) -1, ""), "")</f>
        <v/>
      </c>
      <c r="P8" s="138" t="str">
        <f t="shared" si="5"/>
        <v/>
      </c>
      <c r="Q8" s="142"/>
      <c r="R8" s="134"/>
      <c r="S8" s="42" t="str">
        <f t="shared" si="6"/>
        <v/>
      </c>
      <c r="T8" s="43" t="str">
        <f t="shared" si="44"/>
        <v/>
      </c>
      <c r="U8" s="43" t="str">
        <f t="shared" si="7"/>
        <v/>
      </c>
      <c r="V8" s="43" t="str">
        <f>IF(Q8&lt;&gt;"", IF(RANK(U8, U$5:U$62)+COUNTIF(U$8:U8, U8) -1&lt;=(V$65-T$63), RANK(U8, U$5:U$62)+COUNTIF(U$8:U8, U8) -1, ""), "")</f>
        <v/>
      </c>
      <c r="W8" s="138" t="str">
        <f t="shared" si="8"/>
        <v/>
      </c>
      <c r="X8" s="142"/>
      <c r="Y8" s="134"/>
      <c r="Z8" s="42" t="str">
        <f t="shared" si="9"/>
        <v/>
      </c>
      <c r="AA8" s="43" t="str">
        <f t="shared" si="45"/>
        <v/>
      </c>
      <c r="AB8" s="43" t="str">
        <f t="shared" si="10"/>
        <v/>
      </c>
      <c r="AC8" s="43" t="str">
        <f>IF(X8&lt;&gt;"", IF(RANK(AB8, AB$5:AB$62)+COUNTIF(AB$8:AB8, AB8) -1&lt;=(AC$65-AA$63), RANK(AB8, AB$5:AB$62)+COUNTIF(AB$8:AB8, AB8) -1, ""), "")</f>
        <v/>
      </c>
      <c r="AD8" s="138" t="str">
        <f t="shared" si="11"/>
        <v/>
      </c>
      <c r="AE8" s="142"/>
      <c r="AF8" s="134"/>
      <c r="AG8" s="42" t="str">
        <f t="shared" si="12"/>
        <v/>
      </c>
      <c r="AH8" s="43" t="str">
        <f t="shared" si="46"/>
        <v/>
      </c>
      <c r="AI8" s="43" t="str">
        <f t="shared" si="13"/>
        <v/>
      </c>
      <c r="AJ8" s="43" t="str">
        <f>IF(AE8&lt;&gt;"", IF(RANK(AI8, AI$5:AI$62)+COUNTIF(AI$8:AI8, AI8) -1&lt;=(AJ$65-AH$63), RANK(AI8, AI$5:AI$62)+COUNTIF(AI$8:AI8, AI8) -1, ""), "")</f>
        <v/>
      </c>
      <c r="AK8" s="138" t="str">
        <f t="shared" si="14"/>
        <v/>
      </c>
      <c r="AL8" s="142"/>
      <c r="AM8" s="134"/>
      <c r="AN8" s="42" t="str">
        <f t="shared" si="15"/>
        <v/>
      </c>
      <c r="AO8" s="43" t="str">
        <f t="shared" si="47"/>
        <v/>
      </c>
      <c r="AP8" s="43" t="str">
        <f t="shared" si="16"/>
        <v/>
      </c>
      <c r="AQ8" s="43" t="str">
        <f>IF(AL8&lt;&gt;"", IF(RANK(AP8, AP$5:AP$62)+COUNTIF(AP$8:AP8, AP8) -1&lt;=(AQ$65-AO$63), RANK(AP8, AP$5:AP$62)+COUNTIF(AP$8:AP8, AP8) -1, ""), "")</f>
        <v/>
      </c>
      <c r="AR8" s="138" t="str">
        <f t="shared" si="17"/>
        <v/>
      </c>
      <c r="AS8" s="142"/>
      <c r="AT8" s="134"/>
      <c r="AU8" s="42" t="str">
        <f t="shared" si="18"/>
        <v/>
      </c>
      <c r="AV8" s="43" t="str">
        <f t="shared" si="48"/>
        <v/>
      </c>
      <c r="AW8" s="43" t="str">
        <f t="shared" si="19"/>
        <v/>
      </c>
      <c r="AX8" s="43" t="str">
        <f>IF(AS8&lt;&gt;"", IF(RANK(AW8, AW$5:AW$62)+COUNTIF(AW$8:AW8, AW8) -1&lt;=(AX$65-AV$63), RANK(AW8, AW$5:AW$62)+COUNTIF(AW$8:AW8, AW8) -1, ""), "")</f>
        <v/>
      </c>
      <c r="AY8" s="138" t="str">
        <f t="shared" si="20"/>
        <v/>
      </c>
      <c r="AZ8" s="142"/>
      <c r="BA8" s="134"/>
      <c r="BB8" s="42" t="str">
        <f t="shared" si="21"/>
        <v/>
      </c>
      <c r="BC8" s="43" t="str">
        <f t="shared" si="49"/>
        <v/>
      </c>
      <c r="BD8" s="43" t="str">
        <f t="shared" si="22"/>
        <v/>
      </c>
      <c r="BE8" s="43" t="str">
        <f>IF(AZ8&lt;&gt;"", IF(RANK(BD8, BD$5:BD$62)+COUNTIF(BD$8:BD8, BD8) -1&lt;=(BE$65-BC$63), RANK(BD8, BD$5:BD$62)+COUNTIF(BD$8:BD8, BD8) -1, ""), "")</f>
        <v/>
      </c>
      <c r="BF8" s="138" t="str">
        <f t="shared" si="23"/>
        <v/>
      </c>
      <c r="BG8" s="142"/>
      <c r="BH8" s="134"/>
      <c r="BI8" s="42" t="str">
        <f t="shared" si="24"/>
        <v/>
      </c>
      <c r="BJ8" s="43" t="str">
        <f t="shared" si="50"/>
        <v/>
      </c>
      <c r="BK8" s="43" t="str">
        <f t="shared" si="25"/>
        <v/>
      </c>
      <c r="BL8" s="43" t="str">
        <f>IF(BG8&lt;&gt;"", IF(RANK(BK8, BK$5:BK$62)+COUNTIF(BK$8:BK8, BK8) -1&lt;=(BL$65-BJ$63), RANK(BK8, BK$5:BK$62)+COUNTIF(BK$8:BK8, BK8) -1, ""), "")</f>
        <v/>
      </c>
      <c r="BM8" s="138" t="str">
        <f t="shared" si="26"/>
        <v/>
      </c>
      <c r="BN8" s="142"/>
      <c r="BO8" s="134"/>
      <c r="BP8" s="42" t="str">
        <f t="shared" si="27"/>
        <v/>
      </c>
      <c r="BQ8" s="43" t="str">
        <f t="shared" si="51"/>
        <v/>
      </c>
      <c r="BR8" s="43" t="str">
        <f t="shared" si="28"/>
        <v/>
      </c>
      <c r="BS8" s="43" t="str">
        <f>IF(BN8&lt;&gt;"", IF(RANK(BR8, BR$5:BR$62)+COUNTIF(BR$8:BR8, BR8) -1&lt;=(BS$65-BQ$63), RANK(BR8, BR$5:BR$62)+COUNTIF(BR$8:BR8, BR8) -1, ""), "")</f>
        <v/>
      </c>
      <c r="BT8" s="138" t="str">
        <f t="shared" si="29"/>
        <v/>
      </c>
      <c r="BU8" s="149" t="str">
        <f t="shared" si="30"/>
        <v/>
      </c>
      <c r="BV8" s="50" t="str">
        <f t="shared" si="31"/>
        <v/>
      </c>
      <c r="BW8" s="51"/>
      <c r="BX8" s="84" t="str">
        <f t="shared" si="32"/>
        <v/>
      </c>
      <c r="BY8" s="86" t="str">
        <f t="shared" si="33"/>
        <v/>
      </c>
      <c r="BZ8" s="86"/>
      <c r="CA8" s="83" t="str">
        <f t="shared" si="34"/>
        <v/>
      </c>
      <c r="CB8" s="86" t="str">
        <f t="shared" si="35"/>
        <v/>
      </c>
      <c r="CC8" s="86" t="str">
        <f t="shared" si="36"/>
        <v/>
      </c>
      <c r="CD8" s="84" t="str">
        <f>IF(BX8&lt;&gt;"", IF(RANK(CC8, CC$5:CC$62)+COUNTIF(CC$8:CC8, CC8) -1&lt;=(B$68-BY$63-CB$63), RANK(CC8, CC$5:CC$62)+COUNTIF(CC$8:CC8, CC8) -1, ""), "")</f>
        <v/>
      </c>
      <c r="CE8" s="93" t="str">
        <f t="shared" si="37"/>
        <v/>
      </c>
      <c r="CF8" s="103" t="str">
        <f t="shared" si="38"/>
        <v/>
      </c>
      <c r="CH8" s="144" t="str">
        <f>IF(BV8&lt;&gt; "", BV8/BV63, "")</f>
        <v/>
      </c>
      <c r="CI8" s="62" t="str">
        <f t="shared" si="39"/>
        <v/>
      </c>
      <c r="CJ8" s="70" t="str">
        <f t="shared" si="40"/>
        <v/>
      </c>
      <c r="CL8" s="97" t="str">
        <f t="shared" si="41"/>
        <v/>
      </c>
      <c r="CM8" s="62" t="str">
        <f t="shared" si="52"/>
        <v/>
      </c>
      <c r="CN8" s="62" t="str">
        <f t="shared" si="53"/>
        <v/>
      </c>
      <c r="CO8" s="145" t="str">
        <f t="shared" si="54"/>
        <v/>
      </c>
    </row>
    <row r="9" spans="1:93" ht="15" customHeight="1" x14ac:dyDescent="0.2">
      <c r="A9" s="47" t="s">
        <v>221</v>
      </c>
      <c r="B9" s="48" t="s">
        <v>279</v>
      </c>
      <c r="C9" s="141">
        <v>904</v>
      </c>
      <c r="D9" s="134"/>
      <c r="E9" s="42">
        <f t="shared" si="0"/>
        <v>1.2515401974221595E-2</v>
      </c>
      <c r="F9" s="43">
        <f t="shared" si="42"/>
        <v>0</v>
      </c>
      <c r="G9" s="43">
        <f t="shared" si="1"/>
        <v>904</v>
      </c>
      <c r="H9" s="43" t="str">
        <f>IF(C9&lt;&gt;"", IF(RANK(G9, G$5:G$62)+COUNTIF(G$9:G9, G9) -1&lt;=(H$65-F$63), RANK(G9, G$5:G$62)+COUNTIF(G$9:G9, G9) -1, ""), "")</f>
        <v/>
      </c>
      <c r="I9" s="138" t="str">
        <f t="shared" si="2"/>
        <v/>
      </c>
      <c r="J9" s="143">
        <v>1959</v>
      </c>
      <c r="K9" s="134"/>
      <c r="L9" s="42">
        <f t="shared" si="3"/>
        <v>2.7045310213435678E-2</v>
      </c>
      <c r="M9" s="43">
        <f t="shared" si="43"/>
        <v>0</v>
      </c>
      <c r="N9" s="43">
        <f t="shared" si="4"/>
        <v>1959</v>
      </c>
      <c r="O9" s="43" t="str">
        <f>IF(J9&lt;&gt;"", IF(RANK(N9, N$5:N$62)+COUNTIF(N$9:N9, N9) -1&lt;=(O$65-M$63), RANK(N9, N$5:N$62)+COUNTIF(N$9:N9, N9) -1, ""), "")</f>
        <v/>
      </c>
      <c r="P9" s="138" t="str">
        <f t="shared" si="5"/>
        <v/>
      </c>
      <c r="Q9" s="143">
        <v>3090</v>
      </c>
      <c r="R9" s="134"/>
      <c r="S9" s="42">
        <f t="shared" si="6"/>
        <v>4.2213691443872187E-2</v>
      </c>
      <c r="T9" s="43">
        <f t="shared" si="44"/>
        <v>0</v>
      </c>
      <c r="U9" s="43">
        <f t="shared" si="7"/>
        <v>3090</v>
      </c>
      <c r="V9" s="43" t="str">
        <f>IF(Q9&lt;&gt;"", IF(RANK(U9, U$5:U$62)+COUNTIF(U$9:U9, U9) -1&lt;=(V$65-T$63), RANK(U9, U$5:U$62)+COUNTIF(U$9:U9, U9) -1, ""), "")</f>
        <v/>
      </c>
      <c r="W9" s="138" t="str">
        <f t="shared" si="8"/>
        <v/>
      </c>
      <c r="X9" s="143">
        <v>560</v>
      </c>
      <c r="Y9" s="134"/>
      <c r="Z9" s="42">
        <f t="shared" si="9"/>
        <v>8.7394853067403275E-3</v>
      </c>
      <c r="AA9" s="43">
        <f t="shared" si="45"/>
        <v>0</v>
      </c>
      <c r="AB9" s="43">
        <f t="shared" si="10"/>
        <v>560</v>
      </c>
      <c r="AC9" s="43" t="str">
        <f>IF(X9&lt;&gt;"", IF(RANK(AB9, AB$5:AB$62)+COUNTIF(AB$9:AB9, AB9) -1&lt;=(AC$65-AA$63), RANK(AB9, AB$5:AB$62)+COUNTIF(AB$9:AB9, AB9) -1, ""), "")</f>
        <v/>
      </c>
      <c r="AD9" s="138" t="str">
        <f t="shared" si="11"/>
        <v/>
      </c>
      <c r="AE9" s="143">
        <v>626</v>
      </c>
      <c r="AF9" s="134"/>
      <c r="AG9" s="42">
        <f t="shared" si="12"/>
        <v>8.5711156142176462E-3</v>
      </c>
      <c r="AH9" s="43">
        <f t="shared" si="46"/>
        <v>0</v>
      </c>
      <c r="AI9" s="43">
        <f t="shared" si="13"/>
        <v>626</v>
      </c>
      <c r="AJ9" s="43" t="str">
        <f>IF(AE9&lt;&gt;"", IF(RANK(AI9, AI$5:AI$62)+COUNTIF(AI$9:AI9, AI9) -1&lt;=(AJ$65-AH$63), RANK(AI9, AI$5:AI$62)+COUNTIF(AI$9:AI9, AI9) -1, ""), "")</f>
        <v/>
      </c>
      <c r="AK9" s="138" t="str">
        <f t="shared" si="14"/>
        <v/>
      </c>
      <c r="AL9" s="143">
        <v>285</v>
      </c>
      <c r="AM9" s="134"/>
      <c r="AN9" s="42">
        <f t="shared" si="15"/>
        <v>4.3464999237456158E-3</v>
      </c>
      <c r="AO9" s="43">
        <f t="shared" si="47"/>
        <v>0</v>
      </c>
      <c r="AP9" s="43">
        <f t="shared" si="16"/>
        <v>285</v>
      </c>
      <c r="AQ9" s="43" t="str">
        <f>IF(AL9&lt;&gt;"", IF(RANK(AP9, AP$5:AP$62)+COUNTIF(AP$9:AP9, AP9) -1&lt;=(AQ$65-AO$63), RANK(AP9, AP$5:AP$62)+COUNTIF(AP$9:AP9, AP9) -1, ""), "")</f>
        <v/>
      </c>
      <c r="AR9" s="138" t="str">
        <f t="shared" si="17"/>
        <v/>
      </c>
      <c r="AS9" s="143">
        <v>1077</v>
      </c>
      <c r="AT9" s="134"/>
      <c r="AU9" s="42">
        <f t="shared" si="18"/>
        <v>1.529091063974785E-2</v>
      </c>
      <c r="AV9" s="43">
        <f t="shared" si="48"/>
        <v>0</v>
      </c>
      <c r="AW9" s="43">
        <f t="shared" si="19"/>
        <v>1077</v>
      </c>
      <c r="AX9" s="43" t="str">
        <f>IF(AS9&lt;&gt;"", IF(RANK(AW9, AW$5:AW$62)+COUNTIF(AW$9:AW9, AW9) -1&lt;=(AX$65-AV$63), RANK(AW9, AW$5:AW$62)+COUNTIF(AW$9:AW9, AW9) -1, ""), "")</f>
        <v/>
      </c>
      <c r="AY9" s="138" t="str">
        <f t="shared" si="20"/>
        <v/>
      </c>
      <c r="AZ9" s="143">
        <v>1208</v>
      </c>
      <c r="BA9" s="134"/>
      <c r="BB9" s="42">
        <f t="shared" si="21"/>
        <v>1.6033128052665109E-2</v>
      </c>
      <c r="BC9" s="43">
        <f t="shared" si="49"/>
        <v>0</v>
      </c>
      <c r="BD9" s="43">
        <f t="shared" si="22"/>
        <v>1208</v>
      </c>
      <c r="BE9" s="43" t="str">
        <f>IF(AZ9&lt;&gt;"", IF(RANK(BD9, BD$5:BD$62)+COUNTIF(BD$9:BD9, BD9) -1&lt;=(BE$65-BC$63), RANK(BD9, BD$5:BD$62)+COUNTIF(BD$9:BD9, BD9) -1, ""), "")</f>
        <v/>
      </c>
      <c r="BF9" s="138" t="str">
        <f t="shared" si="23"/>
        <v/>
      </c>
      <c r="BG9" s="143">
        <v>488</v>
      </c>
      <c r="BH9" s="134"/>
      <c r="BI9" s="42">
        <f t="shared" si="24"/>
        <v>7.4795003448540117E-3</v>
      </c>
      <c r="BJ9" s="43">
        <f t="shared" si="50"/>
        <v>0</v>
      </c>
      <c r="BK9" s="43">
        <f t="shared" si="25"/>
        <v>488</v>
      </c>
      <c r="BL9" s="43" t="str">
        <f>IF(BG9&lt;&gt;"", IF(RANK(BK9, BK$5:BK$62)+COUNTIF(BK$9:BK9, BK9) -1&lt;=(BL$65-BJ$63), RANK(BK9, BK$5:BK$62)+COUNTIF(BK$9:BK9, BK9) -1, ""), "")</f>
        <v/>
      </c>
      <c r="BM9" s="138" t="str">
        <f t="shared" si="26"/>
        <v/>
      </c>
      <c r="BN9" s="143">
        <v>258</v>
      </c>
      <c r="BO9" s="134"/>
      <c r="BP9" s="42">
        <f t="shared" si="27"/>
        <v>3.7252552088597544E-3</v>
      </c>
      <c r="BQ9" s="43">
        <f t="shared" si="51"/>
        <v>0</v>
      </c>
      <c r="BR9" s="43">
        <f t="shared" si="28"/>
        <v>258</v>
      </c>
      <c r="BS9" s="43" t="str">
        <f>IF(BN9&lt;&gt;"", IF(RANK(BR9, BR$5:BR$62)+COUNTIF(BR$9:BR9, BR9) -1&lt;=(BS$65-BQ$63), RANK(BR9, BR$5:BR$62)+COUNTIF(BR$9:BR9, BR9) -1, ""), "")</f>
        <v/>
      </c>
      <c r="BT9" s="138" t="str">
        <f t="shared" si="29"/>
        <v/>
      </c>
      <c r="BU9" s="149" t="str">
        <f t="shared" si="30"/>
        <v/>
      </c>
      <c r="BV9" s="50">
        <f t="shared" si="31"/>
        <v>10455</v>
      </c>
      <c r="BW9" s="51"/>
      <c r="BX9" s="84" t="str">
        <f t="shared" si="32"/>
        <v/>
      </c>
      <c r="BY9" s="86" t="str">
        <f t="shared" si="33"/>
        <v/>
      </c>
      <c r="BZ9" s="86"/>
      <c r="CA9" s="83" t="str">
        <f t="shared" si="34"/>
        <v/>
      </c>
      <c r="CB9" s="86" t="str">
        <f t="shared" si="35"/>
        <v/>
      </c>
      <c r="CC9" s="86" t="str">
        <f t="shared" si="36"/>
        <v/>
      </c>
      <c r="CD9" s="84" t="str">
        <f>IF(BX9&lt;&gt;"", IF(RANK(CC9, CC$5:CC$62)+COUNTIF(CC$9:CC9, CC9) -1&lt;=(B$68-BY$63-CB$63), RANK(CC9, CC$5:CC$62)+COUNTIF(CC$9:CC9, CC9) -1, ""), "")</f>
        <v/>
      </c>
      <c r="CE9" s="93" t="str">
        <f t="shared" si="37"/>
        <v/>
      </c>
      <c r="CF9" s="103" t="str">
        <f t="shared" si="38"/>
        <v/>
      </c>
      <c r="CH9" s="144">
        <f>IF(BV9&lt;&gt; "", BV9/BV63, "")</f>
        <v>2.9827701161525776E-3</v>
      </c>
      <c r="CI9" s="62" t="str">
        <f t="shared" si="39"/>
        <v/>
      </c>
      <c r="CJ9" s="70">
        <f t="shared" si="40"/>
        <v>-2.9827701161525802E-3</v>
      </c>
      <c r="CL9" s="97" t="str">
        <f t="shared" si="41"/>
        <v/>
      </c>
      <c r="CM9" s="62" t="str">
        <f t="shared" si="52"/>
        <v/>
      </c>
      <c r="CN9" s="62" t="str">
        <f t="shared" si="53"/>
        <v/>
      </c>
      <c r="CO9" s="145" t="str">
        <f t="shared" si="54"/>
        <v/>
      </c>
    </row>
    <row r="10" spans="1:93" ht="15" customHeight="1" x14ac:dyDescent="0.2">
      <c r="A10" s="47" t="s">
        <v>222</v>
      </c>
      <c r="B10" s="48" t="s">
        <v>280</v>
      </c>
      <c r="C10" s="141">
        <v>49</v>
      </c>
      <c r="D10" s="134"/>
      <c r="E10" s="42">
        <f t="shared" si="0"/>
        <v>6.7837908931068374E-4</v>
      </c>
      <c r="F10" s="43">
        <f t="shared" si="42"/>
        <v>0</v>
      </c>
      <c r="G10" s="43">
        <f t="shared" si="1"/>
        <v>49</v>
      </c>
      <c r="H10" s="43" t="str">
        <f>IF(C10&lt;&gt;"", IF(RANK(G10, G$5:G$62)+COUNTIF(G$10:G10, G10) -1&lt;=(H$65-F$63), RANK(G10, G$5:G$62)+COUNTIF(G$10:G10, G10) -1, ""), "")</f>
        <v/>
      </c>
      <c r="I10" s="138" t="str">
        <f t="shared" si="2"/>
        <v/>
      </c>
      <c r="J10" s="143">
        <v>34</v>
      </c>
      <c r="K10" s="134"/>
      <c r="L10" s="42">
        <f t="shared" si="3"/>
        <v>4.6939282657315623E-4</v>
      </c>
      <c r="M10" s="43">
        <f t="shared" si="43"/>
        <v>0</v>
      </c>
      <c r="N10" s="43">
        <f t="shared" si="4"/>
        <v>34</v>
      </c>
      <c r="O10" s="43" t="str">
        <f>IF(J10&lt;&gt;"", IF(RANK(N10, N$5:N$62)+COUNTIF(N$10:N10, N10) -1&lt;=(O$65-M$63), RANK(N10, N$5:N$62)+COUNTIF(N$10:N10, N10) -1, ""), "")</f>
        <v/>
      </c>
      <c r="P10" s="138" t="str">
        <f t="shared" si="5"/>
        <v/>
      </c>
      <c r="Q10" s="143">
        <v>62</v>
      </c>
      <c r="R10" s="134"/>
      <c r="S10" s="42">
        <f t="shared" si="6"/>
        <v>8.4700610664080109E-4</v>
      </c>
      <c r="T10" s="43">
        <f t="shared" si="44"/>
        <v>0</v>
      </c>
      <c r="U10" s="43">
        <f t="shared" si="7"/>
        <v>62</v>
      </c>
      <c r="V10" s="43" t="str">
        <f>IF(Q10&lt;&gt;"", IF(RANK(U10, U$5:U$62)+COUNTIF(U$10:U10, U10) -1&lt;=(V$65-T$63), RANK(U10, U$5:U$62)+COUNTIF(U$10:U10, U10) -1, ""), "")</f>
        <v/>
      </c>
      <c r="W10" s="138" t="str">
        <f t="shared" si="8"/>
        <v/>
      </c>
      <c r="X10" s="143">
        <v>62</v>
      </c>
      <c r="Y10" s="134"/>
      <c r="Z10" s="42">
        <f t="shared" si="9"/>
        <v>9.6758587324625057E-4</v>
      </c>
      <c r="AA10" s="43">
        <f t="shared" si="45"/>
        <v>0</v>
      </c>
      <c r="AB10" s="43">
        <f t="shared" si="10"/>
        <v>62</v>
      </c>
      <c r="AC10" s="43" t="str">
        <f>IF(X10&lt;&gt;"", IF(RANK(AB10, AB$5:AB$62)+COUNTIF(AB$10:AB10, AB10) -1&lt;=(AC$65-AA$63), RANK(AB10, AB$5:AB$62)+COUNTIF(AB$10:AB10, AB10) -1, ""), "")</f>
        <v/>
      </c>
      <c r="AD10" s="138" t="str">
        <f t="shared" si="11"/>
        <v/>
      </c>
      <c r="AE10" s="143">
        <v>85</v>
      </c>
      <c r="AF10" s="134"/>
      <c r="AG10" s="42">
        <f t="shared" si="12"/>
        <v>1.1638096281285941E-3</v>
      </c>
      <c r="AH10" s="43">
        <f t="shared" si="46"/>
        <v>0</v>
      </c>
      <c r="AI10" s="43">
        <f t="shared" si="13"/>
        <v>85</v>
      </c>
      <c r="AJ10" s="43" t="str">
        <f>IF(AE10&lt;&gt;"", IF(RANK(AI10, AI$5:AI$62)+COUNTIF(AI$10:AI10, AI10) -1&lt;=(AJ$65-AH$63), RANK(AI10, AI$5:AI$62)+COUNTIF(AI$10:AI10, AI10) -1, ""), "")</f>
        <v/>
      </c>
      <c r="AK10" s="138" t="str">
        <f t="shared" si="14"/>
        <v/>
      </c>
      <c r="AL10" s="143">
        <v>85</v>
      </c>
      <c r="AM10" s="134"/>
      <c r="AN10" s="42">
        <f t="shared" si="15"/>
        <v>1.296324538660973E-3</v>
      </c>
      <c r="AO10" s="43">
        <f t="shared" si="47"/>
        <v>0</v>
      </c>
      <c r="AP10" s="43">
        <f t="shared" si="16"/>
        <v>85</v>
      </c>
      <c r="AQ10" s="43" t="str">
        <f>IF(AL10&lt;&gt;"", IF(RANK(AP10, AP$5:AP$62)+COUNTIF(AP$10:AP10, AP10) -1&lt;=(AQ$65-AO$63), RANK(AP10, AP$5:AP$62)+COUNTIF(AP$10:AP10, AP10) -1, ""), "")</f>
        <v/>
      </c>
      <c r="AR10" s="138" t="str">
        <f t="shared" si="17"/>
        <v/>
      </c>
      <c r="AS10" s="143">
        <v>79</v>
      </c>
      <c r="AT10" s="134"/>
      <c r="AU10" s="42">
        <f t="shared" si="18"/>
        <v>1.1216174006871682E-3</v>
      </c>
      <c r="AV10" s="43">
        <f t="shared" si="48"/>
        <v>0</v>
      </c>
      <c r="AW10" s="43">
        <f t="shared" si="19"/>
        <v>79</v>
      </c>
      <c r="AX10" s="43" t="str">
        <f>IF(AS10&lt;&gt;"", IF(RANK(AW10, AW$5:AW$62)+COUNTIF(AW$10:AW10, AW10) -1&lt;=(AX$65-AV$63), RANK(AW10, AW$5:AW$62)+COUNTIF(AW$10:AW10, AW10) -1, ""), "")</f>
        <v/>
      </c>
      <c r="AY10" s="138" t="str">
        <f t="shared" si="20"/>
        <v/>
      </c>
      <c r="AZ10" s="143">
        <v>76</v>
      </c>
      <c r="BA10" s="134"/>
      <c r="BB10" s="42">
        <f t="shared" si="21"/>
        <v>1.008706731790189E-3</v>
      </c>
      <c r="BC10" s="43">
        <f t="shared" si="49"/>
        <v>0</v>
      </c>
      <c r="BD10" s="43">
        <f t="shared" si="22"/>
        <v>76</v>
      </c>
      <c r="BE10" s="43" t="str">
        <f>IF(AZ10&lt;&gt;"", IF(RANK(BD10, BD$5:BD$62)+COUNTIF(BD$10:BD10, BD10) -1&lt;=(BE$65-BC$63), RANK(BD10, BD$5:BD$62)+COUNTIF(BD$10:BD10, BD10) -1, ""), "")</f>
        <v/>
      </c>
      <c r="BF10" s="138" t="str">
        <f t="shared" si="23"/>
        <v/>
      </c>
      <c r="BG10" s="143">
        <v>70</v>
      </c>
      <c r="BH10" s="134"/>
      <c r="BI10" s="42">
        <f t="shared" si="24"/>
        <v>1.0728791478274197E-3</v>
      </c>
      <c r="BJ10" s="43">
        <f t="shared" si="50"/>
        <v>0</v>
      </c>
      <c r="BK10" s="43">
        <f t="shared" si="25"/>
        <v>70</v>
      </c>
      <c r="BL10" s="43" t="str">
        <f>IF(BG10&lt;&gt;"", IF(RANK(BK10, BK$5:BK$62)+COUNTIF(BK$10:BK10, BK10) -1&lt;=(BL$65-BJ$63), RANK(BK10, BK$5:BK$62)+COUNTIF(BK$10:BK10, BK10) -1, ""), "")</f>
        <v/>
      </c>
      <c r="BM10" s="138" t="str">
        <f t="shared" si="26"/>
        <v/>
      </c>
      <c r="BN10" s="143">
        <v>41</v>
      </c>
      <c r="BO10" s="134"/>
      <c r="BP10" s="42">
        <f t="shared" si="27"/>
        <v>5.9199792078779045E-4</v>
      </c>
      <c r="BQ10" s="43">
        <f t="shared" si="51"/>
        <v>0</v>
      </c>
      <c r="BR10" s="43">
        <f t="shared" si="28"/>
        <v>41</v>
      </c>
      <c r="BS10" s="43" t="str">
        <f>IF(BN10&lt;&gt;"", IF(RANK(BR10, BR$5:BR$62)+COUNTIF(BR$10:BR10, BR10) -1&lt;=(BS$65-BQ$63), RANK(BR10, BR$5:BR$62)+COUNTIF(BR$10:BR10, BR10) -1, ""), "")</f>
        <v/>
      </c>
      <c r="BT10" s="138" t="str">
        <f t="shared" si="29"/>
        <v/>
      </c>
      <c r="BU10" s="149" t="str">
        <f t="shared" si="30"/>
        <v/>
      </c>
      <c r="BV10" s="50">
        <f t="shared" si="31"/>
        <v>643</v>
      </c>
      <c r="BW10" s="51"/>
      <c r="BX10" s="84" t="str">
        <f t="shared" si="32"/>
        <v/>
      </c>
      <c r="BY10" s="86" t="str">
        <f t="shared" si="33"/>
        <v/>
      </c>
      <c r="BZ10" s="86"/>
      <c r="CA10" s="83" t="str">
        <f t="shared" si="34"/>
        <v/>
      </c>
      <c r="CB10" s="86" t="str">
        <f t="shared" si="35"/>
        <v/>
      </c>
      <c r="CC10" s="86" t="str">
        <f t="shared" si="36"/>
        <v/>
      </c>
      <c r="CD10" s="84" t="str">
        <f>IF(BX10&lt;&gt;"", IF(RANK(CC10, CC$5:CC$62)+COUNTIF(CC$10:CC10, CC10) -1&lt;=(B$68-BY$63-CB$63), RANK(CC10, CC$5:CC$62)+COUNTIF(CC$10:CC10, CC10) -1, ""), "")</f>
        <v/>
      </c>
      <c r="CE10" s="93" t="str">
        <f t="shared" si="37"/>
        <v/>
      </c>
      <c r="CF10" s="103" t="str">
        <f t="shared" si="38"/>
        <v/>
      </c>
      <c r="CH10" s="144">
        <f>IF(BV10&lt;&gt; "", BV10/BV63, "")</f>
        <v>1.8344535482411358E-4</v>
      </c>
      <c r="CI10" s="62" t="str">
        <f t="shared" si="39"/>
        <v/>
      </c>
      <c r="CJ10" s="70">
        <f t="shared" si="40"/>
        <v>-1.8344535482411401E-4</v>
      </c>
      <c r="CL10" s="97" t="str">
        <f t="shared" si="41"/>
        <v/>
      </c>
      <c r="CM10" s="62" t="str">
        <f t="shared" si="52"/>
        <v/>
      </c>
      <c r="CN10" s="62" t="str">
        <f t="shared" si="53"/>
        <v/>
      </c>
      <c r="CO10" s="145" t="str">
        <f t="shared" si="54"/>
        <v/>
      </c>
    </row>
    <row r="11" spans="1:93" ht="15" customHeight="1" x14ac:dyDescent="0.2">
      <c r="A11" s="47" t="s">
        <v>223</v>
      </c>
      <c r="B11" s="48" t="s">
        <v>281</v>
      </c>
      <c r="C11" s="141">
        <v>125</v>
      </c>
      <c r="D11" s="134"/>
      <c r="E11" s="42">
        <f t="shared" si="0"/>
        <v>1.7305589013027647E-3</v>
      </c>
      <c r="F11" s="43">
        <f t="shared" si="42"/>
        <v>0</v>
      </c>
      <c r="G11" s="43">
        <f t="shared" si="1"/>
        <v>125</v>
      </c>
      <c r="H11" s="43" t="str">
        <f>IF(C11&lt;&gt;"", IF(RANK(G11, G$5:G$62)+COUNTIF(G$11:G11, G11) -1&lt;=(H$65-F$63), RANK(G11, G$5:G$62)+COUNTIF(G$11:G11, G11) -1, ""), "")</f>
        <v/>
      </c>
      <c r="I11" s="138" t="str">
        <f t="shared" si="2"/>
        <v/>
      </c>
      <c r="J11" s="143">
        <v>194</v>
      </c>
      <c r="K11" s="134"/>
      <c r="L11" s="42">
        <f t="shared" si="3"/>
        <v>2.6783002457409504E-3</v>
      </c>
      <c r="M11" s="43">
        <f t="shared" si="43"/>
        <v>0</v>
      </c>
      <c r="N11" s="43">
        <f t="shared" si="4"/>
        <v>194</v>
      </c>
      <c r="O11" s="43" t="str">
        <f>IF(J11&lt;&gt;"", IF(RANK(N11, N$5:N$62)+COUNTIF(N$11:N11, N11) -1&lt;=(O$65-M$63), RANK(N11, N$5:N$62)+COUNTIF(N$11:N11, N11) -1, ""), "")</f>
        <v/>
      </c>
      <c r="P11" s="138" t="str">
        <f t="shared" si="5"/>
        <v/>
      </c>
      <c r="Q11" s="143">
        <v>118</v>
      </c>
      <c r="R11" s="134"/>
      <c r="S11" s="42">
        <f t="shared" si="6"/>
        <v>1.6120438803808796E-3</v>
      </c>
      <c r="T11" s="43">
        <f t="shared" si="44"/>
        <v>0</v>
      </c>
      <c r="U11" s="43">
        <f t="shared" si="7"/>
        <v>118</v>
      </c>
      <c r="V11" s="43" t="str">
        <f>IF(Q11&lt;&gt;"", IF(RANK(U11, U$5:U$62)+COUNTIF(U$11:U11, U11) -1&lt;=(V$65-T$63), RANK(U11, U$5:U$62)+COUNTIF(U$11:U11, U11) -1, ""), "")</f>
        <v/>
      </c>
      <c r="W11" s="138" t="str">
        <f t="shared" si="8"/>
        <v/>
      </c>
      <c r="X11" s="143">
        <v>49</v>
      </c>
      <c r="Y11" s="134"/>
      <c r="Z11" s="42">
        <f t="shared" si="9"/>
        <v>7.6470496433977866E-4</v>
      </c>
      <c r="AA11" s="43">
        <f t="shared" si="45"/>
        <v>0</v>
      </c>
      <c r="AB11" s="43">
        <f t="shared" si="10"/>
        <v>49</v>
      </c>
      <c r="AC11" s="43" t="str">
        <f>IF(X11&lt;&gt;"", IF(RANK(AB11, AB$5:AB$62)+COUNTIF(AB$11:AB11, AB11) -1&lt;=(AC$65-AA$63), RANK(AB11, AB$5:AB$62)+COUNTIF(AB$11:AB11, AB11) -1, ""), "")</f>
        <v/>
      </c>
      <c r="AD11" s="138" t="str">
        <f t="shared" si="11"/>
        <v/>
      </c>
      <c r="AE11" s="143">
        <v>38</v>
      </c>
      <c r="AF11" s="134"/>
      <c r="AG11" s="42">
        <f t="shared" si="12"/>
        <v>5.2029136316337154E-4</v>
      </c>
      <c r="AH11" s="43">
        <f t="shared" si="46"/>
        <v>0</v>
      </c>
      <c r="AI11" s="43">
        <f t="shared" si="13"/>
        <v>38</v>
      </c>
      <c r="AJ11" s="43" t="str">
        <f>IF(AE11&lt;&gt;"", IF(RANK(AI11, AI$5:AI$62)+COUNTIF(AI$11:AI11, AI11) -1&lt;=(AJ$65-AH$63), RANK(AI11, AI$5:AI$62)+COUNTIF(AI$11:AI11, AI11) -1, ""), "")</f>
        <v/>
      </c>
      <c r="AK11" s="138" t="str">
        <f t="shared" si="14"/>
        <v/>
      </c>
      <c r="AL11" s="143">
        <v>78</v>
      </c>
      <c r="AM11" s="134"/>
      <c r="AN11" s="42">
        <f t="shared" si="15"/>
        <v>1.1895684001830104E-3</v>
      </c>
      <c r="AO11" s="43">
        <f t="shared" si="47"/>
        <v>0</v>
      </c>
      <c r="AP11" s="43">
        <f t="shared" si="16"/>
        <v>78</v>
      </c>
      <c r="AQ11" s="43" t="str">
        <f>IF(AL11&lt;&gt;"", IF(RANK(AP11, AP$5:AP$62)+COUNTIF(AP$11:AP11, AP11) -1&lt;=(AQ$65-AO$63), RANK(AP11, AP$5:AP$62)+COUNTIF(AP$11:AP11, AP11) -1, ""), "")</f>
        <v/>
      </c>
      <c r="AR11" s="138" t="str">
        <f t="shared" si="17"/>
        <v/>
      </c>
      <c r="AS11" s="143">
        <v>33</v>
      </c>
      <c r="AT11" s="134"/>
      <c r="AU11" s="42">
        <f t="shared" si="18"/>
        <v>4.6852372433767782E-4</v>
      </c>
      <c r="AV11" s="43">
        <f t="shared" si="48"/>
        <v>0</v>
      </c>
      <c r="AW11" s="43">
        <f t="shared" si="19"/>
        <v>33</v>
      </c>
      <c r="AX11" s="43" t="str">
        <f>IF(AS11&lt;&gt;"", IF(RANK(AW11, AW$5:AW$62)+COUNTIF(AW$11:AW11, AW11) -1&lt;=(AX$65-AV$63), RANK(AW11, AW$5:AW$62)+COUNTIF(AW$11:AW11, AW11) -1, ""), "")</f>
        <v/>
      </c>
      <c r="AY11" s="138" t="str">
        <f t="shared" si="20"/>
        <v/>
      </c>
      <c r="AZ11" s="143">
        <v>41</v>
      </c>
      <c r="BA11" s="134"/>
      <c r="BB11" s="42">
        <f t="shared" si="21"/>
        <v>5.4417073688681249E-4</v>
      </c>
      <c r="BC11" s="43">
        <f t="shared" si="49"/>
        <v>0</v>
      </c>
      <c r="BD11" s="43">
        <f t="shared" si="22"/>
        <v>41</v>
      </c>
      <c r="BE11" s="43" t="str">
        <f>IF(AZ11&lt;&gt;"", IF(RANK(BD11, BD$5:BD$62)+COUNTIF(BD$11:BD11, BD11) -1&lt;=(BE$65-BC$63), RANK(BD11, BD$5:BD$62)+COUNTIF(BD$11:BD11, BD11) -1, ""), "")</f>
        <v/>
      </c>
      <c r="BF11" s="138" t="str">
        <f t="shared" si="23"/>
        <v/>
      </c>
      <c r="BG11" s="143">
        <v>120</v>
      </c>
      <c r="BH11" s="134"/>
      <c r="BI11" s="42">
        <f t="shared" si="24"/>
        <v>1.8392213962755766E-3</v>
      </c>
      <c r="BJ11" s="43">
        <f t="shared" si="50"/>
        <v>0</v>
      </c>
      <c r="BK11" s="43">
        <f t="shared" si="25"/>
        <v>120</v>
      </c>
      <c r="BL11" s="43" t="str">
        <f>IF(BG11&lt;&gt;"", IF(RANK(BK11, BK$5:BK$62)+COUNTIF(BK$11:BK11, BK11) -1&lt;=(BL$65-BJ$63), RANK(BK11, BK$5:BK$62)+COUNTIF(BK$11:BK11, BK11) -1, ""), "")</f>
        <v/>
      </c>
      <c r="BM11" s="138" t="str">
        <f t="shared" si="26"/>
        <v/>
      </c>
      <c r="BN11" s="143">
        <v>44</v>
      </c>
      <c r="BO11" s="134"/>
      <c r="BP11" s="42">
        <f t="shared" si="27"/>
        <v>6.3531484182104332E-4</v>
      </c>
      <c r="BQ11" s="43">
        <f t="shared" si="51"/>
        <v>0</v>
      </c>
      <c r="BR11" s="43">
        <f t="shared" si="28"/>
        <v>44</v>
      </c>
      <c r="BS11" s="43" t="str">
        <f>IF(BN11&lt;&gt;"", IF(RANK(BR11, BR$5:BR$62)+COUNTIF(BR$11:BR11, BR11) -1&lt;=(BS$65-BQ$63), RANK(BR11, BR$5:BR$62)+COUNTIF(BR$11:BR11, BR11) -1, ""), "")</f>
        <v/>
      </c>
      <c r="BT11" s="138" t="str">
        <f t="shared" si="29"/>
        <v/>
      </c>
      <c r="BU11" s="149" t="str">
        <f t="shared" si="30"/>
        <v/>
      </c>
      <c r="BV11" s="50">
        <f t="shared" si="31"/>
        <v>840</v>
      </c>
      <c r="BW11" s="51"/>
      <c r="BX11" s="84" t="str">
        <f t="shared" si="32"/>
        <v/>
      </c>
      <c r="BY11" s="86" t="str">
        <f t="shared" si="33"/>
        <v/>
      </c>
      <c r="BZ11" s="86"/>
      <c r="CA11" s="83" t="str">
        <f t="shared" si="34"/>
        <v/>
      </c>
      <c r="CB11" s="86" t="str">
        <f t="shared" si="35"/>
        <v/>
      </c>
      <c r="CC11" s="86" t="str">
        <f t="shared" si="36"/>
        <v/>
      </c>
      <c r="CD11" s="84" t="str">
        <f>IF(BX11&lt;&gt;"", IF(RANK(CC11, CC$5:CC$62)+COUNTIF(CC$11:CC11, CC11) -1&lt;=(B$68-BY$63-CB$63), RANK(CC11, CC$5:CC$62)+COUNTIF(CC$11:CC11, CC11) -1, ""), "")</f>
        <v/>
      </c>
      <c r="CE11" s="93" t="str">
        <f t="shared" si="37"/>
        <v/>
      </c>
      <c r="CF11" s="103" t="str">
        <f t="shared" si="38"/>
        <v/>
      </c>
      <c r="CH11" s="144">
        <f>IF(BV11&lt;&gt; "", BV11/BV63, "")</f>
        <v>2.3964867504238787E-4</v>
      </c>
      <c r="CI11" s="62" t="str">
        <f t="shared" si="39"/>
        <v/>
      </c>
      <c r="CJ11" s="70">
        <f t="shared" si="40"/>
        <v>-2.39648675042388E-4</v>
      </c>
      <c r="CL11" s="97" t="str">
        <f t="shared" si="41"/>
        <v/>
      </c>
      <c r="CM11" s="62" t="str">
        <f t="shared" si="52"/>
        <v/>
      </c>
      <c r="CN11" s="62" t="str">
        <f t="shared" si="53"/>
        <v/>
      </c>
      <c r="CO11" s="145" t="str">
        <f t="shared" si="54"/>
        <v/>
      </c>
    </row>
    <row r="12" spans="1:93" ht="15" customHeight="1" x14ac:dyDescent="0.2">
      <c r="A12" s="47" t="s">
        <v>224</v>
      </c>
      <c r="B12" s="48" t="s">
        <v>282</v>
      </c>
      <c r="C12" s="141">
        <v>941</v>
      </c>
      <c r="D12" s="134"/>
      <c r="E12" s="42">
        <f t="shared" si="0"/>
        <v>1.3027647409007213E-2</v>
      </c>
      <c r="F12" s="43">
        <f t="shared" si="42"/>
        <v>0</v>
      </c>
      <c r="G12" s="43">
        <f t="shared" si="1"/>
        <v>941</v>
      </c>
      <c r="H12" s="43" t="str">
        <f>IF(C12&lt;&gt;"", IF(RANK(G12, G$5:G$62)+COUNTIF(G$12:G12, G12) -1&lt;=(H$65-F$63), RANK(G12, G$5:G$62)+COUNTIF(G$12:G12, G12) -1, ""), "")</f>
        <v/>
      </c>
      <c r="I12" s="138" t="str">
        <f t="shared" si="2"/>
        <v/>
      </c>
      <c r="J12" s="143">
        <v>2844</v>
      </c>
      <c r="K12" s="134"/>
      <c r="L12" s="42">
        <f t="shared" si="3"/>
        <v>3.9263329375707541E-2</v>
      </c>
      <c r="M12" s="43">
        <f t="shared" si="43"/>
        <v>0</v>
      </c>
      <c r="N12" s="43">
        <f t="shared" si="4"/>
        <v>2844</v>
      </c>
      <c r="O12" s="43" t="str">
        <f>IF(J12&lt;&gt;"", IF(RANK(N12, N$5:N$62)+COUNTIF(N$12:N12, N12) -1&lt;=(O$65-M$63), RANK(N12, N$5:N$62)+COUNTIF(N$12:N12, N12) -1, ""), "")</f>
        <v/>
      </c>
      <c r="P12" s="138" t="str">
        <f t="shared" si="5"/>
        <v/>
      </c>
      <c r="Q12" s="143">
        <v>1968</v>
      </c>
      <c r="R12" s="134"/>
      <c r="S12" s="42">
        <f t="shared" si="6"/>
        <v>2.6885613191437042E-2</v>
      </c>
      <c r="T12" s="43">
        <f t="shared" si="44"/>
        <v>0</v>
      </c>
      <c r="U12" s="43">
        <f t="shared" si="7"/>
        <v>1968</v>
      </c>
      <c r="V12" s="43" t="str">
        <f>IF(Q12&lt;&gt;"", IF(RANK(U12, U$5:U$62)+COUNTIF(U$12:U12, U12) -1&lt;=(V$65-T$63), RANK(U12, U$5:U$62)+COUNTIF(U$12:U12, U12) -1, ""), "")</f>
        <v/>
      </c>
      <c r="W12" s="138" t="str">
        <f t="shared" si="8"/>
        <v/>
      </c>
      <c r="X12" s="143">
        <v>1055</v>
      </c>
      <c r="Y12" s="134"/>
      <c r="Z12" s="42">
        <f t="shared" si="9"/>
        <v>1.6464566068948295E-2</v>
      </c>
      <c r="AA12" s="43">
        <f t="shared" si="45"/>
        <v>0</v>
      </c>
      <c r="AB12" s="43">
        <f t="shared" si="10"/>
        <v>1055</v>
      </c>
      <c r="AC12" s="43" t="str">
        <f>IF(X12&lt;&gt;"", IF(RANK(AB12, AB$5:AB$62)+COUNTIF(AB$12:AB12, AB12) -1&lt;=(AC$65-AA$63), RANK(AB12, AB$5:AB$62)+COUNTIF(AB$12:AB12, AB12) -1, ""), "")</f>
        <v/>
      </c>
      <c r="AD12" s="138" t="str">
        <f t="shared" si="11"/>
        <v/>
      </c>
      <c r="AE12" s="143">
        <v>1148</v>
      </c>
      <c r="AF12" s="134"/>
      <c r="AG12" s="42">
        <f t="shared" si="12"/>
        <v>1.5718275918725013E-2</v>
      </c>
      <c r="AH12" s="43">
        <f t="shared" si="46"/>
        <v>0</v>
      </c>
      <c r="AI12" s="43">
        <f t="shared" si="13"/>
        <v>1148</v>
      </c>
      <c r="AJ12" s="43" t="str">
        <f>IF(AE12&lt;&gt;"", IF(RANK(AI12, AI$5:AI$62)+COUNTIF(AI$12:AI12, AI12) -1&lt;=(AJ$65-AH$63), RANK(AI12, AI$5:AI$62)+COUNTIF(AI$12:AI12, AI12) -1, ""), "")</f>
        <v/>
      </c>
      <c r="AK12" s="138" t="str">
        <f t="shared" si="14"/>
        <v/>
      </c>
      <c r="AL12" s="143">
        <v>818</v>
      </c>
      <c r="AM12" s="134"/>
      <c r="AN12" s="42">
        <f t="shared" si="15"/>
        <v>1.2475217324996186E-2</v>
      </c>
      <c r="AO12" s="43">
        <f t="shared" si="47"/>
        <v>0</v>
      </c>
      <c r="AP12" s="43">
        <f t="shared" si="16"/>
        <v>818</v>
      </c>
      <c r="AQ12" s="43" t="str">
        <f>IF(AL12&lt;&gt;"", IF(RANK(AP12, AP$5:AP$62)+COUNTIF(AP$12:AP12, AP12) -1&lt;=(AQ$65-AO$63), RANK(AP12, AP$5:AP$62)+COUNTIF(AP$12:AP12, AP12) -1, ""), "")</f>
        <v/>
      </c>
      <c r="AR12" s="138" t="str">
        <f t="shared" si="17"/>
        <v/>
      </c>
      <c r="AS12" s="143">
        <v>742</v>
      </c>
      <c r="AT12" s="134"/>
      <c r="AU12" s="42">
        <f t="shared" si="18"/>
        <v>1.0534684953289604E-2</v>
      </c>
      <c r="AV12" s="43">
        <f t="shared" si="48"/>
        <v>0</v>
      </c>
      <c r="AW12" s="43">
        <f t="shared" si="19"/>
        <v>742</v>
      </c>
      <c r="AX12" s="43" t="str">
        <f>IF(AS12&lt;&gt;"", IF(RANK(AW12, AW$5:AW$62)+COUNTIF(AW$12:AW12, AW12) -1&lt;=(AX$65-AV$63), RANK(AW12, AW$5:AW$62)+COUNTIF(AW$12:AW12, AW12) -1, ""), "")</f>
        <v/>
      </c>
      <c r="AY12" s="138" t="str">
        <f t="shared" si="20"/>
        <v/>
      </c>
      <c r="AZ12" s="143">
        <v>394</v>
      </c>
      <c r="BA12" s="134"/>
      <c r="BB12" s="42">
        <f t="shared" si="21"/>
        <v>5.2293480569122952E-3</v>
      </c>
      <c r="BC12" s="43">
        <f t="shared" si="49"/>
        <v>0</v>
      </c>
      <c r="BD12" s="43">
        <f t="shared" si="22"/>
        <v>394</v>
      </c>
      <c r="BE12" s="43" t="str">
        <f>IF(AZ12&lt;&gt;"", IF(RANK(BD12, BD$5:BD$62)+COUNTIF(BD$12:BD12, BD12) -1&lt;=(BE$65-BC$63), RANK(BD12, BD$5:BD$62)+COUNTIF(BD$12:BD12, BD12) -1, ""), "")</f>
        <v/>
      </c>
      <c r="BF12" s="138" t="str">
        <f t="shared" si="23"/>
        <v/>
      </c>
      <c r="BG12" s="143">
        <v>775</v>
      </c>
      <c r="BH12" s="134"/>
      <c r="BI12" s="42">
        <f t="shared" si="24"/>
        <v>1.1878304850946432E-2</v>
      </c>
      <c r="BJ12" s="43">
        <f t="shared" si="50"/>
        <v>0</v>
      </c>
      <c r="BK12" s="43">
        <f t="shared" si="25"/>
        <v>775</v>
      </c>
      <c r="BL12" s="43" t="str">
        <f>IF(BG12&lt;&gt;"", IF(RANK(BK12, BK$5:BK$62)+COUNTIF(BK$12:BK12, BK12) -1&lt;=(BL$65-BJ$63), RANK(BK12, BK$5:BK$62)+COUNTIF(BK$12:BK12, BK12) -1, ""), "")</f>
        <v/>
      </c>
      <c r="BM12" s="138" t="str">
        <f t="shared" si="26"/>
        <v/>
      </c>
      <c r="BN12" s="143">
        <v>908</v>
      </c>
      <c r="BO12" s="134"/>
      <c r="BP12" s="42">
        <f t="shared" si="27"/>
        <v>1.3110588099397896E-2</v>
      </c>
      <c r="BQ12" s="43">
        <f t="shared" si="51"/>
        <v>0</v>
      </c>
      <c r="BR12" s="43">
        <f t="shared" si="28"/>
        <v>908</v>
      </c>
      <c r="BS12" s="43" t="str">
        <f>IF(BN12&lt;&gt;"", IF(RANK(BR12, BR$5:BR$62)+COUNTIF(BR$12:BR12, BR12) -1&lt;=(BS$65-BQ$63), RANK(BR12, BR$5:BR$62)+COUNTIF(BR$12:BR12, BR12) -1, ""), "")</f>
        <v/>
      </c>
      <c r="BT12" s="138" t="str">
        <f t="shared" si="29"/>
        <v/>
      </c>
      <c r="BU12" s="149" t="str">
        <f t="shared" si="30"/>
        <v/>
      </c>
      <c r="BV12" s="50">
        <f t="shared" si="31"/>
        <v>11593</v>
      </c>
      <c r="BW12" s="51"/>
      <c r="BX12" s="84" t="str">
        <f t="shared" si="32"/>
        <v/>
      </c>
      <c r="BY12" s="86" t="str">
        <f t="shared" si="33"/>
        <v/>
      </c>
      <c r="BZ12" s="86"/>
      <c r="CA12" s="83" t="str">
        <f t="shared" si="34"/>
        <v/>
      </c>
      <c r="CB12" s="86" t="str">
        <f t="shared" si="35"/>
        <v/>
      </c>
      <c r="CC12" s="86" t="str">
        <f t="shared" si="36"/>
        <v/>
      </c>
      <c r="CD12" s="84" t="str">
        <f>IF(BX12&lt;&gt;"", IF(RANK(CC12, CC$5:CC$62)+COUNTIF(CC$12:CC12, CC12) -1&lt;=(B$68-BY$63-CB$63), RANK(CC12, CC$5:CC$62)+COUNTIF(CC$12:CC12, CC12) -1, ""), "")</f>
        <v/>
      </c>
      <c r="CE12" s="93" t="str">
        <f t="shared" si="37"/>
        <v/>
      </c>
      <c r="CF12" s="103" t="str">
        <f t="shared" si="38"/>
        <v/>
      </c>
      <c r="CH12" s="144">
        <f>IF(BV12&lt;&gt; "", BV12/BV63, "")</f>
        <v>3.3074370116266696E-3</v>
      </c>
      <c r="CI12" s="62" t="str">
        <f t="shared" si="39"/>
        <v/>
      </c>
      <c r="CJ12" s="70">
        <f t="shared" si="40"/>
        <v>-3.30743701162667E-3</v>
      </c>
      <c r="CL12" s="97" t="str">
        <f t="shared" si="41"/>
        <v/>
      </c>
      <c r="CM12" s="62" t="str">
        <f t="shared" si="52"/>
        <v/>
      </c>
      <c r="CN12" s="62" t="str">
        <f t="shared" si="53"/>
        <v/>
      </c>
      <c r="CO12" s="145" t="str">
        <f t="shared" si="54"/>
        <v/>
      </c>
    </row>
    <row r="13" spans="1:93" ht="15" customHeight="1" x14ac:dyDescent="0.2">
      <c r="A13" s="47" t="s">
        <v>225</v>
      </c>
      <c r="B13" s="48" t="s">
        <v>283</v>
      </c>
      <c r="C13" s="49"/>
      <c r="D13" s="134"/>
      <c r="E13" s="42" t="str">
        <f t="shared" si="0"/>
        <v/>
      </c>
      <c r="F13" s="43" t="str">
        <f t="shared" si="42"/>
        <v/>
      </c>
      <c r="G13" s="43" t="str">
        <f t="shared" si="1"/>
        <v/>
      </c>
      <c r="H13" s="43" t="str">
        <f>IF(C13&lt;&gt;"", IF(RANK(G13, G$5:G$62)+COUNTIF(G$13:G13, G13) -1&lt;=(H$65-F$63), RANK(G13, G$5:G$62)+COUNTIF(G$13:G13, G13) -1, ""), "")</f>
        <v/>
      </c>
      <c r="I13" s="44" t="str">
        <f t="shared" si="2"/>
        <v/>
      </c>
      <c r="J13" s="142"/>
      <c r="K13" s="134"/>
      <c r="L13" s="42" t="str">
        <f t="shared" si="3"/>
        <v/>
      </c>
      <c r="M13" s="43" t="str">
        <f t="shared" si="43"/>
        <v/>
      </c>
      <c r="N13" s="43" t="str">
        <f t="shared" si="4"/>
        <v/>
      </c>
      <c r="O13" s="43" t="str">
        <f>IF(J13&lt;&gt;"", IF(RANK(N13, N$5:N$62)+COUNTIF(N$13:N13, N13) -1&lt;=(O$65-M$63), RANK(N13, N$5:N$62)+COUNTIF(N$13:N13, N13) -1, ""), "")</f>
        <v/>
      </c>
      <c r="P13" s="44" t="str">
        <f t="shared" si="5"/>
        <v/>
      </c>
      <c r="Q13" s="142"/>
      <c r="R13" s="134"/>
      <c r="S13" s="42" t="str">
        <f t="shared" si="6"/>
        <v/>
      </c>
      <c r="T13" s="43" t="str">
        <f t="shared" si="44"/>
        <v/>
      </c>
      <c r="U13" s="43" t="str">
        <f t="shared" si="7"/>
        <v/>
      </c>
      <c r="V13" s="43" t="str">
        <f>IF(Q13&lt;&gt;"", IF(RANK(U13, U$5:U$62)+COUNTIF(U$13:U13, U13) -1&lt;=(V$65-T$63), RANK(U13, U$5:U$62)+COUNTIF(U$13:U13, U13) -1, ""), "")</f>
        <v/>
      </c>
      <c r="W13" s="44" t="str">
        <f t="shared" si="8"/>
        <v/>
      </c>
      <c r="X13" s="142"/>
      <c r="Y13" s="134"/>
      <c r="Z13" s="42" t="str">
        <f t="shared" si="9"/>
        <v/>
      </c>
      <c r="AA13" s="43" t="str">
        <f t="shared" si="45"/>
        <v/>
      </c>
      <c r="AB13" s="43" t="str">
        <f t="shared" si="10"/>
        <v/>
      </c>
      <c r="AC13" s="43" t="str">
        <f>IF(X13&lt;&gt;"", IF(RANK(AB13, AB$5:AB$62)+COUNTIF(AB$13:AB13, AB13) -1&lt;=(AC$65-AA$63), RANK(AB13, AB$5:AB$62)+COUNTIF(AB$13:AB13, AB13) -1, ""), "")</f>
        <v/>
      </c>
      <c r="AD13" s="44" t="str">
        <f t="shared" si="11"/>
        <v/>
      </c>
      <c r="AE13" s="142"/>
      <c r="AF13" s="134"/>
      <c r="AG13" s="42" t="str">
        <f t="shared" si="12"/>
        <v/>
      </c>
      <c r="AH13" s="43" t="str">
        <f t="shared" si="46"/>
        <v/>
      </c>
      <c r="AI13" s="43" t="str">
        <f t="shared" si="13"/>
        <v/>
      </c>
      <c r="AJ13" s="43" t="str">
        <f>IF(AE13&lt;&gt;"", IF(RANK(AI13, AI$5:AI$62)+COUNTIF(AI$13:AI13, AI13) -1&lt;=(AJ$65-AH$63), RANK(AI13, AI$5:AI$62)+COUNTIF(AI$13:AI13, AI13) -1, ""), "")</f>
        <v/>
      </c>
      <c r="AK13" s="44" t="str">
        <f t="shared" si="14"/>
        <v/>
      </c>
      <c r="AL13" s="142"/>
      <c r="AM13" s="134"/>
      <c r="AN13" s="42" t="str">
        <f t="shared" si="15"/>
        <v/>
      </c>
      <c r="AO13" s="43" t="str">
        <f t="shared" si="47"/>
        <v/>
      </c>
      <c r="AP13" s="43" t="str">
        <f t="shared" si="16"/>
        <v/>
      </c>
      <c r="AQ13" s="43" t="str">
        <f>IF(AL13&lt;&gt;"", IF(RANK(AP13, AP$5:AP$62)+COUNTIF(AP$13:AP13, AP13) -1&lt;=(AQ$65-AO$63), RANK(AP13, AP$5:AP$62)+COUNTIF(AP$13:AP13, AP13) -1, ""), "")</f>
        <v/>
      </c>
      <c r="AR13" s="44" t="str">
        <f t="shared" si="17"/>
        <v/>
      </c>
      <c r="AS13" s="142"/>
      <c r="AT13" s="134"/>
      <c r="AU13" s="42" t="str">
        <f t="shared" si="18"/>
        <v/>
      </c>
      <c r="AV13" s="43" t="str">
        <f t="shared" si="48"/>
        <v/>
      </c>
      <c r="AW13" s="43" t="str">
        <f t="shared" si="19"/>
        <v/>
      </c>
      <c r="AX13" s="43" t="str">
        <f>IF(AS13&lt;&gt;"", IF(RANK(AW13, AW$5:AW$62)+COUNTIF(AW$13:AW13, AW13) -1&lt;=(AX$65-AV$63), RANK(AW13, AW$5:AW$62)+COUNTIF(AW$13:AW13, AW13) -1, ""), "")</f>
        <v/>
      </c>
      <c r="AY13" s="44" t="str">
        <f t="shared" si="20"/>
        <v/>
      </c>
      <c r="AZ13" s="142"/>
      <c r="BA13" s="134"/>
      <c r="BB13" s="42" t="str">
        <f t="shared" si="21"/>
        <v/>
      </c>
      <c r="BC13" s="43" t="str">
        <f t="shared" si="49"/>
        <v/>
      </c>
      <c r="BD13" s="43" t="str">
        <f t="shared" si="22"/>
        <v/>
      </c>
      <c r="BE13" s="43" t="str">
        <f>IF(AZ13&lt;&gt;"", IF(RANK(BD13, BD$5:BD$62)+COUNTIF(BD$13:BD13, BD13) -1&lt;=(BE$65-BC$63), RANK(BD13, BD$5:BD$62)+COUNTIF(BD$13:BD13, BD13) -1, ""), "")</f>
        <v/>
      </c>
      <c r="BF13" s="44" t="str">
        <f t="shared" si="23"/>
        <v/>
      </c>
      <c r="BG13" s="142"/>
      <c r="BH13" s="134"/>
      <c r="BI13" s="42" t="str">
        <f t="shared" si="24"/>
        <v/>
      </c>
      <c r="BJ13" s="43" t="str">
        <f t="shared" si="50"/>
        <v/>
      </c>
      <c r="BK13" s="43" t="str">
        <f t="shared" si="25"/>
        <v/>
      </c>
      <c r="BL13" s="43" t="str">
        <f>IF(BG13&lt;&gt;"", IF(RANK(BK13, BK$5:BK$62)+COUNTIF(BK$13:BK13, BK13) -1&lt;=(BL$65-BJ$63), RANK(BK13, BK$5:BK$62)+COUNTIF(BK$13:BK13, BK13) -1, ""), "")</f>
        <v/>
      </c>
      <c r="BM13" s="44" t="str">
        <f t="shared" si="26"/>
        <v/>
      </c>
      <c r="BN13" s="142"/>
      <c r="BO13" s="134"/>
      <c r="BP13" s="42" t="str">
        <f t="shared" si="27"/>
        <v/>
      </c>
      <c r="BQ13" s="43" t="str">
        <f t="shared" si="51"/>
        <v/>
      </c>
      <c r="BR13" s="43" t="str">
        <f t="shared" si="28"/>
        <v/>
      </c>
      <c r="BS13" s="43" t="str">
        <f>IF(BN13&lt;&gt;"", IF(RANK(BR13, BR$5:BR$62)+COUNTIF(BR$13:BR13, BR13) -1&lt;=(BS$65-BQ$63), RANK(BR13, BR$5:BR$62)+COUNTIF(BR$13:BR13, BR13) -1, ""), "")</f>
        <v/>
      </c>
      <c r="BT13" s="44" t="str">
        <f t="shared" si="29"/>
        <v/>
      </c>
      <c r="BU13" s="148" t="str">
        <f t="shared" si="30"/>
        <v/>
      </c>
      <c r="BV13" s="50" t="str">
        <f t="shared" si="31"/>
        <v/>
      </c>
      <c r="BW13" s="51"/>
      <c r="BX13" s="84" t="str">
        <f t="shared" si="32"/>
        <v/>
      </c>
      <c r="BY13" s="86" t="str">
        <f t="shared" si="33"/>
        <v/>
      </c>
      <c r="BZ13" s="86"/>
      <c r="CA13" s="83" t="str">
        <f t="shared" si="34"/>
        <v/>
      </c>
      <c r="CB13" s="86" t="str">
        <f t="shared" si="35"/>
        <v/>
      </c>
      <c r="CC13" s="86" t="str">
        <f t="shared" si="36"/>
        <v/>
      </c>
      <c r="CD13" s="84" t="str">
        <f>IF(BX13&lt;&gt;"", IF(RANK(CC13, CC$5:CC$62)+COUNTIF(CC$13:CC13, CC13) -1&lt;=(B$68-BY$63-CB$63), RANK(CC13, CC$5:CC$62)+COUNTIF(CC$13:CC13, CC13) -1, ""), "")</f>
        <v/>
      </c>
      <c r="CE13" s="93" t="str">
        <f t="shared" si="37"/>
        <v/>
      </c>
      <c r="CF13" s="103" t="str">
        <f t="shared" si="38"/>
        <v/>
      </c>
      <c r="CH13" s="144" t="str">
        <f>IF(BV13&lt;&gt; "", BV13/BV63, "")</f>
        <v/>
      </c>
      <c r="CI13" s="62" t="str">
        <f t="shared" si="39"/>
        <v/>
      </c>
      <c r="CJ13" s="70" t="str">
        <f t="shared" si="40"/>
        <v/>
      </c>
      <c r="CL13" s="97" t="str">
        <f t="shared" si="41"/>
        <v/>
      </c>
      <c r="CM13" s="62" t="str">
        <f t="shared" si="52"/>
        <v/>
      </c>
      <c r="CN13" s="62" t="str">
        <f t="shared" si="53"/>
        <v/>
      </c>
      <c r="CO13" s="145" t="str">
        <f t="shared" si="54"/>
        <v/>
      </c>
    </row>
    <row r="14" spans="1:93" ht="15" customHeight="1" x14ac:dyDescent="0.2">
      <c r="A14" s="47" t="s">
        <v>226</v>
      </c>
      <c r="B14" s="48" t="s">
        <v>284</v>
      </c>
      <c r="C14" s="49"/>
      <c r="D14" s="134"/>
      <c r="E14" s="42" t="str">
        <f t="shared" si="0"/>
        <v/>
      </c>
      <c r="F14" s="43" t="str">
        <f t="shared" si="42"/>
        <v/>
      </c>
      <c r="G14" s="43" t="str">
        <f t="shared" si="1"/>
        <v/>
      </c>
      <c r="H14" s="43" t="str">
        <f>IF(C14&lt;&gt;"", IF(RANK(G14, G$5:G$62)+COUNTIF(G$14:G14, G14) -1&lt;=(H$65-F$63), RANK(G14, G$5:G$62)+COUNTIF(G$14:G14, G14) -1, ""), "")</f>
        <v/>
      </c>
      <c r="I14" s="44" t="str">
        <f t="shared" si="2"/>
        <v/>
      </c>
      <c r="J14" s="142"/>
      <c r="K14" s="134"/>
      <c r="L14" s="42" t="str">
        <f t="shared" si="3"/>
        <v/>
      </c>
      <c r="M14" s="43" t="str">
        <f t="shared" si="43"/>
        <v/>
      </c>
      <c r="N14" s="43" t="str">
        <f t="shared" si="4"/>
        <v/>
      </c>
      <c r="O14" s="43" t="str">
        <f>IF(J14&lt;&gt;"", IF(RANK(N14, N$5:N$62)+COUNTIF(N$14:N14, N14) -1&lt;=(O$65-M$63), RANK(N14, N$5:N$62)+COUNTIF(N$14:N14, N14) -1, ""), "")</f>
        <v/>
      </c>
      <c r="P14" s="44" t="str">
        <f t="shared" si="5"/>
        <v/>
      </c>
      <c r="Q14" s="142"/>
      <c r="R14" s="134"/>
      <c r="S14" s="42" t="str">
        <f t="shared" si="6"/>
        <v/>
      </c>
      <c r="T14" s="43" t="str">
        <f t="shared" si="44"/>
        <v/>
      </c>
      <c r="U14" s="43" t="str">
        <f t="shared" si="7"/>
        <v/>
      </c>
      <c r="V14" s="43" t="str">
        <f>IF(Q14&lt;&gt;"", IF(RANK(U14, U$5:U$62)+COUNTIF(U$14:U14, U14) -1&lt;=(V$65-T$63), RANK(U14, U$5:U$62)+COUNTIF(U$14:U14, U14) -1, ""), "")</f>
        <v/>
      </c>
      <c r="W14" s="44" t="str">
        <f t="shared" si="8"/>
        <v/>
      </c>
      <c r="X14" s="142"/>
      <c r="Y14" s="134"/>
      <c r="Z14" s="42" t="str">
        <f t="shared" si="9"/>
        <v/>
      </c>
      <c r="AA14" s="43" t="str">
        <f t="shared" si="45"/>
        <v/>
      </c>
      <c r="AB14" s="43" t="str">
        <f t="shared" si="10"/>
        <v/>
      </c>
      <c r="AC14" s="43" t="str">
        <f>IF(X14&lt;&gt;"", IF(RANK(AB14, AB$5:AB$62)+COUNTIF(AB$14:AB14, AB14) -1&lt;=(AC$65-AA$63), RANK(AB14, AB$5:AB$62)+COUNTIF(AB$14:AB14, AB14) -1, ""), "")</f>
        <v/>
      </c>
      <c r="AD14" s="44" t="str">
        <f t="shared" si="11"/>
        <v/>
      </c>
      <c r="AE14" s="142"/>
      <c r="AF14" s="134"/>
      <c r="AG14" s="42" t="str">
        <f t="shared" si="12"/>
        <v/>
      </c>
      <c r="AH14" s="43" t="str">
        <f t="shared" si="46"/>
        <v/>
      </c>
      <c r="AI14" s="43" t="str">
        <f t="shared" si="13"/>
        <v/>
      </c>
      <c r="AJ14" s="43" t="str">
        <f>IF(AE14&lt;&gt;"", IF(RANK(AI14, AI$5:AI$62)+COUNTIF(AI$14:AI14, AI14) -1&lt;=(AJ$65-AH$63), RANK(AI14, AI$5:AI$62)+COUNTIF(AI$14:AI14, AI14) -1, ""), "")</f>
        <v/>
      </c>
      <c r="AK14" s="44" t="str">
        <f t="shared" si="14"/>
        <v/>
      </c>
      <c r="AL14" s="142"/>
      <c r="AM14" s="134"/>
      <c r="AN14" s="42" t="str">
        <f t="shared" si="15"/>
        <v/>
      </c>
      <c r="AO14" s="43" t="str">
        <f t="shared" si="47"/>
        <v/>
      </c>
      <c r="AP14" s="43" t="str">
        <f t="shared" si="16"/>
        <v/>
      </c>
      <c r="AQ14" s="43" t="str">
        <f>IF(AL14&lt;&gt;"", IF(RANK(AP14, AP$5:AP$62)+COUNTIF(AP$14:AP14, AP14) -1&lt;=(AQ$65-AO$63), RANK(AP14, AP$5:AP$62)+COUNTIF(AP$14:AP14, AP14) -1, ""), "")</f>
        <v/>
      </c>
      <c r="AR14" s="44" t="str">
        <f t="shared" si="17"/>
        <v/>
      </c>
      <c r="AS14" s="142"/>
      <c r="AT14" s="134"/>
      <c r="AU14" s="42" t="str">
        <f t="shared" si="18"/>
        <v/>
      </c>
      <c r="AV14" s="43" t="str">
        <f t="shared" si="48"/>
        <v/>
      </c>
      <c r="AW14" s="43" t="str">
        <f t="shared" si="19"/>
        <v/>
      </c>
      <c r="AX14" s="43" t="str">
        <f>IF(AS14&lt;&gt;"", IF(RANK(AW14, AW$5:AW$62)+COUNTIF(AW$14:AW14, AW14) -1&lt;=(AX$65-AV$63), RANK(AW14, AW$5:AW$62)+COUNTIF(AW$14:AW14, AW14) -1, ""), "")</f>
        <v/>
      </c>
      <c r="AY14" s="44" t="str">
        <f t="shared" si="20"/>
        <v/>
      </c>
      <c r="AZ14" s="142"/>
      <c r="BA14" s="134"/>
      <c r="BB14" s="42" t="str">
        <f t="shared" si="21"/>
        <v/>
      </c>
      <c r="BC14" s="43" t="str">
        <f t="shared" si="49"/>
        <v/>
      </c>
      <c r="BD14" s="43" t="str">
        <f t="shared" si="22"/>
        <v/>
      </c>
      <c r="BE14" s="43" t="str">
        <f>IF(AZ14&lt;&gt;"", IF(RANK(BD14, BD$5:BD$62)+COUNTIF(BD$14:BD14, BD14) -1&lt;=(BE$65-BC$63), RANK(BD14, BD$5:BD$62)+COUNTIF(BD$14:BD14, BD14) -1, ""), "")</f>
        <v/>
      </c>
      <c r="BF14" s="44" t="str">
        <f t="shared" si="23"/>
        <v/>
      </c>
      <c r="BG14" s="142"/>
      <c r="BH14" s="134"/>
      <c r="BI14" s="42" t="str">
        <f t="shared" si="24"/>
        <v/>
      </c>
      <c r="BJ14" s="43" t="str">
        <f t="shared" si="50"/>
        <v/>
      </c>
      <c r="BK14" s="43" t="str">
        <f t="shared" si="25"/>
        <v/>
      </c>
      <c r="BL14" s="43" t="str">
        <f>IF(BG14&lt;&gt;"", IF(RANK(BK14, BK$5:BK$62)+COUNTIF(BK$14:BK14, BK14) -1&lt;=(BL$65-BJ$63), RANK(BK14, BK$5:BK$62)+COUNTIF(BK$14:BK14, BK14) -1, ""), "")</f>
        <v/>
      </c>
      <c r="BM14" s="44" t="str">
        <f t="shared" si="26"/>
        <v/>
      </c>
      <c r="BN14" s="142"/>
      <c r="BO14" s="134"/>
      <c r="BP14" s="42" t="str">
        <f t="shared" si="27"/>
        <v/>
      </c>
      <c r="BQ14" s="43" t="str">
        <f t="shared" si="51"/>
        <v/>
      </c>
      <c r="BR14" s="43" t="str">
        <f t="shared" si="28"/>
        <v/>
      </c>
      <c r="BS14" s="43" t="str">
        <f>IF(BN14&lt;&gt;"", IF(RANK(BR14, BR$5:BR$62)+COUNTIF(BR$14:BR14, BR14) -1&lt;=(BS$65-BQ$63), RANK(BR14, BR$5:BR$62)+COUNTIF(BR$14:BR14, BR14) -1, ""), "")</f>
        <v/>
      </c>
      <c r="BT14" s="44" t="str">
        <f t="shared" si="29"/>
        <v/>
      </c>
      <c r="BU14" s="148" t="str">
        <f t="shared" si="30"/>
        <v/>
      </c>
      <c r="BV14" s="50" t="str">
        <f t="shared" si="31"/>
        <v/>
      </c>
      <c r="BW14" s="51"/>
      <c r="BX14" s="84" t="str">
        <f t="shared" si="32"/>
        <v/>
      </c>
      <c r="BY14" s="86" t="str">
        <f t="shared" si="33"/>
        <v/>
      </c>
      <c r="BZ14" s="86"/>
      <c r="CA14" s="83" t="str">
        <f t="shared" si="34"/>
        <v/>
      </c>
      <c r="CB14" s="86" t="str">
        <f t="shared" si="35"/>
        <v/>
      </c>
      <c r="CC14" s="86" t="str">
        <f t="shared" si="36"/>
        <v/>
      </c>
      <c r="CD14" s="84" t="str">
        <f>IF(BX14&lt;&gt;"", IF(RANK(CC14, CC$5:CC$62)+COUNTIF(CC$14:CC14, CC14) -1&lt;=(B$68-BY$63-CB$63), RANK(CC14, CC$5:CC$62)+COUNTIF(CC$14:CC14, CC14) -1, ""), "")</f>
        <v/>
      </c>
      <c r="CE14" s="93" t="str">
        <f t="shared" si="37"/>
        <v/>
      </c>
      <c r="CF14" s="103" t="str">
        <f t="shared" si="38"/>
        <v/>
      </c>
      <c r="CH14" s="144" t="str">
        <f>IF(BV14&lt;&gt; "", BV14/BV63, "")</f>
        <v/>
      </c>
      <c r="CI14" s="62" t="str">
        <f t="shared" si="39"/>
        <v/>
      </c>
      <c r="CJ14" s="70" t="str">
        <f t="shared" si="40"/>
        <v/>
      </c>
      <c r="CL14" s="97" t="str">
        <f t="shared" si="41"/>
        <v/>
      </c>
      <c r="CM14" s="62" t="str">
        <f t="shared" si="52"/>
        <v/>
      </c>
      <c r="CN14" s="62" t="str">
        <f t="shared" si="53"/>
        <v/>
      </c>
      <c r="CO14" s="145" t="str">
        <f t="shared" si="54"/>
        <v/>
      </c>
    </row>
    <row r="15" spans="1:93" ht="15" customHeight="1" x14ac:dyDescent="0.2">
      <c r="A15" s="47" t="s">
        <v>227</v>
      </c>
      <c r="B15" s="48" t="s">
        <v>285</v>
      </c>
      <c r="C15" s="49"/>
      <c r="D15" s="134"/>
      <c r="E15" s="42" t="str">
        <f t="shared" si="0"/>
        <v/>
      </c>
      <c r="F15" s="43" t="str">
        <f t="shared" si="42"/>
        <v/>
      </c>
      <c r="G15" s="43" t="str">
        <f t="shared" si="1"/>
        <v/>
      </c>
      <c r="H15" s="43" t="str">
        <f>IF(C15&lt;&gt;"", IF(RANK(G15, G$5:G$62)+COUNTIF(G$15:G15, G15) -1&lt;=(H$65-F$63), RANK(G15, G$5:G$62)+COUNTIF(G$15:G15, G15) -1, ""), "")</f>
        <v/>
      </c>
      <c r="I15" s="44" t="str">
        <f t="shared" si="2"/>
        <v/>
      </c>
      <c r="J15" s="142"/>
      <c r="K15" s="134"/>
      <c r="L15" s="42" t="str">
        <f t="shared" si="3"/>
        <v/>
      </c>
      <c r="M15" s="43" t="str">
        <f t="shared" si="43"/>
        <v/>
      </c>
      <c r="N15" s="43" t="str">
        <f t="shared" si="4"/>
        <v/>
      </c>
      <c r="O15" s="43" t="str">
        <f>IF(J15&lt;&gt;"", IF(RANK(N15, N$5:N$62)+COUNTIF(N$15:N15, N15) -1&lt;=(O$65-M$63), RANK(N15, N$5:N$62)+COUNTIF(N$15:N15, N15) -1, ""), "")</f>
        <v/>
      </c>
      <c r="P15" s="44" t="str">
        <f t="shared" si="5"/>
        <v/>
      </c>
      <c r="Q15" s="142"/>
      <c r="R15" s="134"/>
      <c r="S15" s="42" t="str">
        <f t="shared" si="6"/>
        <v/>
      </c>
      <c r="T15" s="43" t="str">
        <f t="shared" si="44"/>
        <v/>
      </c>
      <c r="U15" s="43" t="str">
        <f t="shared" si="7"/>
        <v/>
      </c>
      <c r="V15" s="43" t="str">
        <f>IF(Q15&lt;&gt;"", IF(RANK(U15, U$5:U$62)+COUNTIF(U$15:U15, U15) -1&lt;=(V$65-T$63), RANK(U15, U$5:U$62)+COUNTIF(U$15:U15, U15) -1, ""), "")</f>
        <v/>
      </c>
      <c r="W15" s="44" t="str">
        <f t="shared" si="8"/>
        <v/>
      </c>
      <c r="X15" s="142"/>
      <c r="Y15" s="134"/>
      <c r="Z15" s="42" t="str">
        <f t="shared" si="9"/>
        <v/>
      </c>
      <c r="AA15" s="43" t="str">
        <f t="shared" si="45"/>
        <v/>
      </c>
      <c r="AB15" s="43" t="str">
        <f t="shared" si="10"/>
        <v/>
      </c>
      <c r="AC15" s="43" t="str">
        <f>IF(X15&lt;&gt;"", IF(RANK(AB15, AB$5:AB$62)+COUNTIF(AB$15:AB15, AB15) -1&lt;=(AC$65-AA$63), RANK(AB15, AB$5:AB$62)+COUNTIF(AB$15:AB15, AB15) -1, ""), "")</f>
        <v/>
      </c>
      <c r="AD15" s="44" t="str">
        <f t="shared" si="11"/>
        <v/>
      </c>
      <c r="AE15" s="142"/>
      <c r="AF15" s="134"/>
      <c r="AG15" s="42" t="str">
        <f t="shared" si="12"/>
        <v/>
      </c>
      <c r="AH15" s="43" t="str">
        <f t="shared" si="46"/>
        <v/>
      </c>
      <c r="AI15" s="43" t="str">
        <f t="shared" si="13"/>
        <v/>
      </c>
      <c r="AJ15" s="43" t="str">
        <f>IF(AE15&lt;&gt;"", IF(RANK(AI15, AI$5:AI$62)+COUNTIF(AI$15:AI15, AI15) -1&lt;=(AJ$65-AH$63), RANK(AI15, AI$5:AI$62)+COUNTIF(AI$15:AI15, AI15) -1, ""), "")</f>
        <v/>
      </c>
      <c r="AK15" s="44" t="str">
        <f t="shared" si="14"/>
        <v/>
      </c>
      <c r="AL15" s="142"/>
      <c r="AM15" s="134"/>
      <c r="AN15" s="42" t="str">
        <f t="shared" si="15"/>
        <v/>
      </c>
      <c r="AO15" s="43" t="str">
        <f t="shared" si="47"/>
        <v/>
      </c>
      <c r="AP15" s="43" t="str">
        <f t="shared" si="16"/>
        <v/>
      </c>
      <c r="AQ15" s="43" t="str">
        <f>IF(AL15&lt;&gt;"", IF(RANK(AP15, AP$5:AP$62)+COUNTIF(AP$15:AP15, AP15) -1&lt;=(AQ$65-AO$63), RANK(AP15, AP$5:AP$62)+COUNTIF(AP$15:AP15, AP15) -1, ""), "")</f>
        <v/>
      </c>
      <c r="AR15" s="44" t="str">
        <f t="shared" si="17"/>
        <v/>
      </c>
      <c r="AS15" s="142"/>
      <c r="AT15" s="134"/>
      <c r="AU15" s="42" t="str">
        <f t="shared" si="18"/>
        <v/>
      </c>
      <c r="AV15" s="43" t="str">
        <f t="shared" si="48"/>
        <v/>
      </c>
      <c r="AW15" s="43" t="str">
        <f t="shared" si="19"/>
        <v/>
      </c>
      <c r="AX15" s="43" t="str">
        <f>IF(AS15&lt;&gt;"", IF(RANK(AW15, AW$5:AW$62)+COUNTIF(AW$15:AW15, AW15) -1&lt;=(AX$65-AV$63), RANK(AW15, AW$5:AW$62)+COUNTIF(AW$15:AW15, AW15) -1, ""), "")</f>
        <v/>
      </c>
      <c r="AY15" s="44" t="str">
        <f t="shared" si="20"/>
        <v/>
      </c>
      <c r="AZ15" s="142"/>
      <c r="BA15" s="134"/>
      <c r="BB15" s="42" t="str">
        <f t="shared" si="21"/>
        <v/>
      </c>
      <c r="BC15" s="43" t="str">
        <f t="shared" si="49"/>
        <v/>
      </c>
      <c r="BD15" s="43" t="str">
        <f t="shared" si="22"/>
        <v/>
      </c>
      <c r="BE15" s="43" t="str">
        <f>IF(AZ15&lt;&gt;"", IF(RANK(BD15, BD$5:BD$62)+COUNTIF(BD$15:BD15, BD15) -1&lt;=(BE$65-BC$63), RANK(BD15, BD$5:BD$62)+COUNTIF(BD$15:BD15, BD15) -1, ""), "")</f>
        <v/>
      </c>
      <c r="BF15" s="44" t="str">
        <f t="shared" si="23"/>
        <v/>
      </c>
      <c r="BG15" s="142"/>
      <c r="BH15" s="134"/>
      <c r="BI15" s="42" t="str">
        <f t="shared" si="24"/>
        <v/>
      </c>
      <c r="BJ15" s="43" t="str">
        <f t="shared" si="50"/>
        <v/>
      </c>
      <c r="BK15" s="43" t="str">
        <f t="shared" si="25"/>
        <v/>
      </c>
      <c r="BL15" s="43" t="str">
        <f>IF(BG15&lt;&gt;"", IF(RANK(BK15, BK$5:BK$62)+COUNTIF(BK$15:BK15, BK15) -1&lt;=(BL$65-BJ$63), RANK(BK15, BK$5:BK$62)+COUNTIF(BK$15:BK15, BK15) -1, ""), "")</f>
        <v/>
      </c>
      <c r="BM15" s="44" t="str">
        <f t="shared" si="26"/>
        <v/>
      </c>
      <c r="BN15" s="142"/>
      <c r="BO15" s="134"/>
      <c r="BP15" s="42" t="str">
        <f t="shared" si="27"/>
        <v/>
      </c>
      <c r="BQ15" s="43" t="str">
        <f t="shared" si="51"/>
        <v/>
      </c>
      <c r="BR15" s="43" t="str">
        <f t="shared" si="28"/>
        <v/>
      </c>
      <c r="BS15" s="43" t="str">
        <f>IF(BN15&lt;&gt;"", IF(RANK(BR15, BR$5:BR$62)+COUNTIF(BR$15:BR15, BR15) -1&lt;=(BS$65-BQ$63), RANK(BR15, BR$5:BR$62)+COUNTIF(BR$15:BR15, BR15) -1, ""), "")</f>
        <v/>
      </c>
      <c r="BT15" s="44" t="str">
        <f t="shared" si="29"/>
        <v/>
      </c>
      <c r="BU15" s="148" t="str">
        <f t="shared" si="30"/>
        <v/>
      </c>
      <c r="BV15" s="50" t="str">
        <f t="shared" si="31"/>
        <v/>
      </c>
      <c r="BW15" s="51"/>
      <c r="BX15" s="84" t="str">
        <f t="shared" si="32"/>
        <v/>
      </c>
      <c r="BY15" s="86" t="str">
        <f t="shared" si="33"/>
        <v/>
      </c>
      <c r="BZ15" s="86"/>
      <c r="CA15" s="83" t="str">
        <f t="shared" si="34"/>
        <v/>
      </c>
      <c r="CB15" s="86" t="str">
        <f t="shared" si="35"/>
        <v/>
      </c>
      <c r="CC15" s="86" t="str">
        <f t="shared" si="36"/>
        <v/>
      </c>
      <c r="CD15" s="84" t="str">
        <f>IF(BX15&lt;&gt;"", IF(RANK(CC15, CC$5:CC$62)+COUNTIF(CC$15:CC15, CC15) -1&lt;=(B$68-BY$63-CB$63), RANK(CC15, CC$5:CC$62)+COUNTIF(CC$15:CC15, CC15) -1, ""), "")</f>
        <v/>
      </c>
      <c r="CE15" s="93" t="str">
        <f t="shared" si="37"/>
        <v/>
      </c>
      <c r="CF15" s="103" t="str">
        <f t="shared" si="38"/>
        <v/>
      </c>
      <c r="CH15" s="144" t="str">
        <f>IF(BV15&lt;&gt; "", BV15/BV63, "")</f>
        <v/>
      </c>
      <c r="CI15" s="62" t="str">
        <f t="shared" si="39"/>
        <v/>
      </c>
      <c r="CJ15" s="70" t="str">
        <f t="shared" si="40"/>
        <v/>
      </c>
      <c r="CL15" s="97" t="str">
        <f t="shared" si="41"/>
        <v/>
      </c>
      <c r="CM15" s="62" t="str">
        <f t="shared" si="52"/>
        <v/>
      </c>
      <c r="CN15" s="62" t="str">
        <f t="shared" si="53"/>
        <v/>
      </c>
      <c r="CO15" s="145" t="str">
        <f t="shared" si="54"/>
        <v/>
      </c>
    </row>
    <row r="16" spans="1:93" ht="15" customHeight="1" x14ac:dyDescent="0.2">
      <c r="A16" s="47" t="s">
        <v>228</v>
      </c>
      <c r="B16" s="48" t="s">
        <v>286</v>
      </c>
      <c r="C16" s="49"/>
      <c r="D16" s="134"/>
      <c r="E16" s="42" t="str">
        <f t="shared" si="0"/>
        <v/>
      </c>
      <c r="F16" s="43" t="str">
        <f t="shared" si="42"/>
        <v/>
      </c>
      <c r="G16" s="43" t="str">
        <f t="shared" si="1"/>
        <v/>
      </c>
      <c r="H16" s="43" t="str">
        <f>IF(C16&lt;&gt;"", IF(RANK(G16, G$5:G$62)+COUNTIF(G$16:G16, G16) -1&lt;=(H$65-F$63), RANK(G16, G$5:G$62)+COUNTIF(G$16:G16, G16) -1, ""), "")</f>
        <v/>
      </c>
      <c r="I16" s="44" t="str">
        <f t="shared" si="2"/>
        <v/>
      </c>
      <c r="J16" s="142"/>
      <c r="K16" s="134"/>
      <c r="L16" s="42" t="str">
        <f t="shared" si="3"/>
        <v/>
      </c>
      <c r="M16" s="43" t="str">
        <f t="shared" si="43"/>
        <v/>
      </c>
      <c r="N16" s="43" t="str">
        <f t="shared" si="4"/>
        <v/>
      </c>
      <c r="O16" s="43" t="str">
        <f>IF(J16&lt;&gt;"", IF(RANK(N16, N$5:N$62)+COUNTIF(N$16:N16, N16) -1&lt;=(O$65-M$63), RANK(N16, N$5:N$62)+COUNTIF(N$16:N16, N16) -1, ""), "")</f>
        <v/>
      </c>
      <c r="P16" s="44" t="str">
        <f t="shared" si="5"/>
        <v/>
      </c>
      <c r="Q16" s="142"/>
      <c r="R16" s="134"/>
      <c r="S16" s="42" t="str">
        <f t="shared" si="6"/>
        <v/>
      </c>
      <c r="T16" s="43" t="str">
        <f t="shared" si="44"/>
        <v/>
      </c>
      <c r="U16" s="43" t="str">
        <f t="shared" si="7"/>
        <v/>
      </c>
      <c r="V16" s="43" t="str">
        <f>IF(Q16&lt;&gt;"", IF(RANK(U16, U$5:U$62)+COUNTIF(U$16:U16, U16) -1&lt;=(V$65-T$63), RANK(U16, U$5:U$62)+COUNTIF(U$16:U16, U16) -1, ""), "")</f>
        <v/>
      </c>
      <c r="W16" s="44" t="str">
        <f t="shared" si="8"/>
        <v/>
      </c>
      <c r="X16" s="142"/>
      <c r="Y16" s="134"/>
      <c r="Z16" s="42" t="str">
        <f t="shared" si="9"/>
        <v/>
      </c>
      <c r="AA16" s="43" t="str">
        <f t="shared" si="45"/>
        <v/>
      </c>
      <c r="AB16" s="43" t="str">
        <f t="shared" si="10"/>
        <v/>
      </c>
      <c r="AC16" s="43" t="str">
        <f>IF(X16&lt;&gt;"", IF(RANK(AB16, AB$5:AB$62)+COUNTIF(AB$16:AB16, AB16) -1&lt;=(AC$65-AA$63), RANK(AB16, AB$5:AB$62)+COUNTIF(AB$16:AB16, AB16) -1, ""), "")</f>
        <v/>
      </c>
      <c r="AD16" s="44" t="str">
        <f t="shared" si="11"/>
        <v/>
      </c>
      <c r="AE16" s="142"/>
      <c r="AF16" s="134"/>
      <c r="AG16" s="42" t="str">
        <f t="shared" si="12"/>
        <v/>
      </c>
      <c r="AH16" s="43" t="str">
        <f t="shared" si="46"/>
        <v/>
      </c>
      <c r="AI16" s="43" t="str">
        <f t="shared" si="13"/>
        <v/>
      </c>
      <c r="AJ16" s="43" t="str">
        <f>IF(AE16&lt;&gt;"", IF(RANK(AI16, AI$5:AI$62)+COUNTIF(AI$16:AI16, AI16) -1&lt;=(AJ$65-AH$63), RANK(AI16, AI$5:AI$62)+COUNTIF(AI$16:AI16, AI16) -1, ""), "")</f>
        <v/>
      </c>
      <c r="AK16" s="44" t="str">
        <f t="shared" si="14"/>
        <v/>
      </c>
      <c r="AL16" s="142"/>
      <c r="AM16" s="134"/>
      <c r="AN16" s="42" t="str">
        <f t="shared" si="15"/>
        <v/>
      </c>
      <c r="AO16" s="43" t="str">
        <f t="shared" si="47"/>
        <v/>
      </c>
      <c r="AP16" s="43" t="str">
        <f t="shared" si="16"/>
        <v/>
      </c>
      <c r="AQ16" s="43" t="str">
        <f>IF(AL16&lt;&gt;"", IF(RANK(AP16, AP$5:AP$62)+COUNTIF(AP$16:AP16, AP16) -1&lt;=(AQ$65-AO$63), RANK(AP16, AP$5:AP$62)+COUNTIF(AP$16:AP16, AP16) -1, ""), "")</f>
        <v/>
      </c>
      <c r="AR16" s="44" t="str">
        <f t="shared" si="17"/>
        <v/>
      </c>
      <c r="AS16" s="142"/>
      <c r="AT16" s="134"/>
      <c r="AU16" s="42" t="str">
        <f t="shared" si="18"/>
        <v/>
      </c>
      <c r="AV16" s="43" t="str">
        <f t="shared" si="48"/>
        <v/>
      </c>
      <c r="AW16" s="43" t="str">
        <f t="shared" si="19"/>
        <v/>
      </c>
      <c r="AX16" s="43" t="str">
        <f>IF(AS16&lt;&gt;"", IF(RANK(AW16, AW$5:AW$62)+COUNTIF(AW$16:AW16, AW16) -1&lt;=(AX$65-AV$63), RANK(AW16, AW$5:AW$62)+COUNTIF(AW$16:AW16, AW16) -1, ""), "")</f>
        <v/>
      </c>
      <c r="AY16" s="44" t="str">
        <f t="shared" si="20"/>
        <v/>
      </c>
      <c r="AZ16" s="142"/>
      <c r="BA16" s="134"/>
      <c r="BB16" s="42" t="str">
        <f t="shared" si="21"/>
        <v/>
      </c>
      <c r="BC16" s="43" t="str">
        <f t="shared" si="49"/>
        <v/>
      </c>
      <c r="BD16" s="43" t="str">
        <f t="shared" si="22"/>
        <v/>
      </c>
      <c r="BE16" s="43" t="str">
        <f>IF(AZ16&lt;&gt;"", IF(RANK(BD16, BD$5:BD$62)+COUNTIF(BD$16:BD16, BD16) -1&lt;=(BE$65-BC$63), RANK(BD16, BD$5:BD$62)+COUNTIF(BD$16:BD16, BD16) -1, ""), "")</f>
        <v/>
      </c>
      <c r="BF16" s="44" t="str">
        <f t="shared" si="23"/>
        <v/>
      </c>
      <c r="BG16" s="142"/>
      <c r="BH16" s="134"/>
      <c r="BI16" s="42" t="str">
        <f t="shared" si="24"/>
        <v/>
      </c>
      <c r="BJ16" s="43" t="str">
        <f t="shared" si="50"/>
        <v/>
      </c>
      <c r="BK16" s="43" t="str">
        <f t="shared" si="25"/>
        <v/>
      </c>
      <c r="BL16" s="43" t="str">
        <f>IF(BG16&lt;&gt;"", IF(RANK(BK16, BK$5:BK$62)+COUNTIF(BK$16:BK16, BK16) -1&lt;=(BL$65-BJ$63), RANK(BK16, BK$5:BK$62)+COUNTIF(BK$16:BK16, BK16) -1, ""), "")</f>
        <v/>
      </c>
      <c r="BM16" s="44" t="str">
        <f t="shared" si="26"/>
        <v/>
      </c>
      <c r="BN16" s="142"/>
      <c r="BO16" s="134"/>
      <c r="BP16" s="42" t="str">
        <f t="shared" si="27"/>
        <v/>
      </c>
      <c r="BQ16" s="43" t="str">
        <f t="shared" si="51"/>
        <v/>
      </c>
      <c r="BR16" s="43" t="str">
        <f t="shared" si="28"/>
        <v/>
      </c>
      <c r="BS16" s="43" t="str">
        <f>IF(BN16&lt;&gt;"", IF(RANK(BR16, BR$5:BR$62)+COUNTIF(BR$16:BR16, BR16) -1&lt;=(BS$65-BQ$63), RANK(BR16, BR$5:BR$62)+COUNTIF(BR$16:BR16, BR16) -1, ""), "")</f>
        <v/>
      </c>
      <c r="BT16" s="44" t="str">
        <f t="shared" si="29"/>
        <v/>
      </c>
      <c r="BU16" s="148" t="str">
        <f t="shared" si="30"/>
        <v/>
      </c>
      <c r="BV16" s="50" t="str">
        <f t="shared" si="31"/>
        <v/>
      </c>
      <c r="BW16" s="51"/>
      <c r="BX16" s="84" t="str">
        <f t="shared" si="32"/>
        <v/>
      </c>
      <c r="BY16" s="86" t="str">
        <f t="shared" si="33"/>
        <v/>
      </c>
      <c r="BZ16" s="86"/>
      <c r="CA16" s="83" t="str">
        <f t="shared" si="34"/>
        <v/>
      </c>
      <c r="CB16" s="86" t="str">
        <f t="shared" si="35"/>
        <v/>
      </c>
      <c r="CC16" s="86" t="str">
        <f t="shared" si="36"/>
        <v/>
      </c>
      <c r="CD16" s="84" t="str">
        <f>IF(BX16&lt;&gt;"", IF(RANK(CC16, CC$5:CC$62)+COUNTIF(CC$16:CC16, CC16) -1&lt;=(B$68-BY$63-CB$63), RANK(CC16, CC$5:CC$62)+COUNTIF(CC$16:CC16, CC16) -1, ""), "")</f>
        <v/>
      </c>
      <c r="CE16" s="93" t="str">
        <f t="shared" si="37"/>
        <v/>
      </c>
      <c r="CF16" s="103" t="str">
        <f t="shared" si="38"/>
        <v/>
      </c>
      <c r="CH16" s="144" t="str">
        <f>IF(BV16&lt;&gt; "", BV16/BV63, "")</f>
        <v/>
      </c>
      <c r="CI16" s="62" t="str">
        <f t="shared" si="39"/>
        <v/>
      </c>
      <c r="CJ16" s="70" t="str">
        <f t="shared" si="40"/>
        <v/>
      </c>
      <c r="CL16" s="97" t="str">
        <f t="shared" si="41"/>
        <v/>
      </c>
      <c r="CM16" s="62" t="str">
        <f t="shared" si="52"/>
        <v/>
      </c>
      <c r="CN16" s="62" t="str">
        <f t="shared" si="53"/>
        <v/>
      </c>
      <c r="CO16" s="145" t="str">
        <f t="shared" si="54"/>
        <v/>
      </c>
    </row>
    <row r="17" spans="1:93" ht="15" customHeight="1" x14ac:dyDescent="0.2">
      <c r="A17" s="47" t="s">
        <v>229</v>
      </c>
      <c r="B17" s="48" t="s">
        <v>287</v>
      </c>
      <c r="C17" s="141">
        <v>148</v>
      </c>
      <c r="D17" s="134"/>
      <c r="E17" s="42">
        <f t="shared" si="0"/>
        <v>2.0489817391424734E-3</v>
      </c>
      <c r="F17" s="43">
        <f t="shared" si="42"/>
        <v>0</v>
      </c>
      <c r="G17" s="43">
        <f t="shared" si="1"/>
        <v>148</v>
      </c>
      <c r="H17" s="43" t="str">
        <f>IF(C17&lt;&gt;"", IF(RANK(G17, G$5:G$62)+COUNTIF(G$17:G17, G17) -1&lt;=(H$65-F$63), RANK(G17, G$5:G$62)+COUNTIF(G$17:G17, G17) -1, ""), "")</f>
        <v/>
      </c>
      <c r="I17" s="138" t="str">
        <f t="shared" si="2"/>
        <v/>
      </c>
      <c r="J17" s="143">
        <v>207</v>
      </c>
      <c r="K17" s="134"/>
      <c r="L17" s="42">
        <f t="shared" si="3"/>
        <v>2.8577739735483336E-3</v>
      </c>
      <c r="M17" s="43">
        <f t="shared" si="43"/>
        <v>0</v>
      </c>
      <c r="N17" s="43">
        <f t="shared" si="4"/>
        <v>207</v>
      </c>
      <c r="O17" s="43" t="str">
        <f>IF(J17&lt;&gt;"", IF(RANK(N17, N$5:N$62)+COUNTIF(N$17:N17, N17) -1&lt;=(O$65-M$63), RANK(N17, N$5:N$62)+COUNTIF(N$17:N17, N17) -1, ""), "")</f>
        <v/>
      </c>
      <c r="P17" s="138" t="str">
        <f t="shared" si="5"/>
        <v/>
      </c>
      <c r="Q17" s="143">
        <v>553</v>
      </c>
      <c r="R17" s="134"/>
      <c r="S17" s="42">
        <f t="shared" si="6"/>
        <v>7.5547480156832741E-3</v>
      </c>
      <c r="T17" s="43">
        <f t="shared" si="44"/>
        <v>0</v>
      </c>
      <c r="U17" s="43">
        <f t="shared" si="7"/>
        <v>553</v>
      </c>
      <c r="V17" s="43" t="str">
        <f>IF(Q17&lt;&gt;"", IF(RANK(U17, U$5:U$62)+COUNTIF(U$17:U17, U17) -1&lt;=(V$65-T$63), RANK(U17, U$5:U$62)+COUNTIF(U$17:U17, U17) -1, ""), "")</f>
        <v/>
      </c>
      <c r="W17" s="138" t="str">
        <f t="shared" si="8"/>
        <v/>
      </c>
      <c r="X17" s="143">
        <v>33</v>
      </c>
      <c r="Y17" s="134"/>
      <c r="Z17" s="42">
        <f t="shared" si="9"/>
        <v>5.150053841471979E-4</v>
      </c>
      <c r="AA17" s="43">
        <f t="shared" si="45"/>
        <v>0</v>
      </c>
      <c r="AB17" s="43">
        <f t="shared" si="10"/>
        <v>33</v>
      </c>
      <c r="AC17" s="43" t="str">
        <f>IF(X17&lt;&gt;"", IF(RANK(AB17, AB$5:AB$62)+COUNTIF(AB$17:AB17, AB17) -1&lt;=(AC$65-AA$63), RANK(AB17, AB$5:AB$62)+COUNTIF(AB$17:AB17, AB17) -1, ""), "")</f>
        <v/>
      </c>
      <c r="AD17" s="138" t="str">
        <f t="shared" si="11"/>
        <v/>
      </c>
      <c r="AE17" s="143">
        <v>25</v>
      </c>
      <c r="AF17" s="134"/>
      <c r="AG17" s="42">
        <f t="shared" si="12"/>
        <v>3.4229694944958651E-4</v>
      </c>
      <c r="AH17" s="43">
        <f t="shared" si="46"/>
        <v>0</v>
      </c>
      <c r="AI17" s="43">
        <f t="shared" si="13"/>
        <v>25</v>
      </c>
      <c r="AJ17" s="43" t="str">
        <f>IF(AE17&lt;&gt;"", IF(RANK(AI17, AI$5:AI$62)+COUNTIF(AI$17:AI17, AI17) -1&lt;=(AJ$65-AH$63), RANK(AI17, AI$5:AI$62)+COUNTIF(AI$17:AI17, AI17) -1, ""), "")</f>
        <v/>
      </c>
      <c r="AK17" s="138" t="str">
        <f t="shared" si="14"/>
        <v/>
      </c>
      <c r="AL17" s="143">
        <v>57</v>
      </c>
      <c r="AM17" s="134"/>
      <c r="AN17" s="42">
        <f t="shared" si="15"/>
        <v>8.6929998474912309E-4</v>
      </c>
      <c r="AO17" s="43">
        <f t="shared" si="47"/>
        <v>0</v>
      </c>
      <c r="AP17" s="43">
        <f t="shared" si="16"/>
        <v>57</v>
      </c>
      <c r="AQ17" s="43" t="str">
        <f>IF(AL17&lt;&gt;"", IF(RANK(AP17, AP$5:AP$62)+COUNTIF(AP$17:AP17, AP17) -1&lt;=(AQ$65-AO$63), RANK(AP17, AP$5:AP$62)+COUNTIF(AP$17:AP17, AP17) -1, ""), "")</f>
        <v/>
      </c>
      <c r="AR17" s="138" t="str">
        <f t="shared" si="17"/>
        <v/>
      </c>
      <c r="AS17" s="143">
        <v>51</v>
      </c>
      <c r="AT17" s="134"/>
      <c r="AU17" s="42">
        <f t="shared" si="18"/>
        <v>7.2408211943095669E-4</v>
      </c>
      <c r="AV17" s="43">
        <f t="shared" si="48"/>
        <v>0</v>
      </c>
      <c r="AW17" s="43">
        <f t="shared" si="19"/>
        <v>51</v>
      </c>
      <c r="AX17" s="43" t="str">
        <f>IF(AS17&lt;&gt;"", IF(RANK(AW17, AW$5:AW$62)+COUNTIF(AW$17:AW17, AW17) -1&lt;=(AX$65-AV$63), RANK(AW17, AW$5:AW$62)+COUNTIF(AW$17:AW17, AW17) -1, ""), "")</f>
        <v/>
      </c>
      <c r="AY17" s="138" t="str">
        <f t="shared" si="20"/>
        <v/>
      </c>
      <c r="AZ17" s="143">
        <v>27</v>
      </c>
      <c r="BA17" s="134"/>
      <c r="BB17" s="42">
        <f t="shared" si="21"/>
        <v>3.5835633892546186E-4</v>
      </c>
      <c r="BC17" s="43">
        <f t="shared" si="49"/>
        <v>0</v>
      </c>
      <c r="BD17" s="43">
        <f t="shared" si="22"/>
        <v>27</v>
      </c>
      <c r="BE17" s="43" t="str">
        <f>IF(AZ17&lt;&gt;"", IF(RANK(BD17, BD$5:BD$62)+COUNTIF(BD$17:BD17, BD17) -1&lt;=(BE$65-BC$63), RANK(BD17, BD$5:BD$62)+COUNTIF(BD$17:BD17, BD17) -1, ""), "")</f>
        <v/>
      </c>
      <c r="BF17" s="138" t="str">
        <f t="shared" si="23"/>
        <v/>
      </c>
      <c r="BG17" s="143">
        <v>28</v>
      </c>
      <c r="BH17" s="134"/>
      <c r="BI17" s="42">
        <f t="shared" si="24"/>
        <v>4.2915165913096792E-4</v>
      </c>
      <c r="BJ17" s="43">
        <f t="shared" si="50"/>
        <v>0</v>
      </c>
      <c r="BK17" s="43">
        <f t="shared" si="25"/>
        <v>28</v>
      </c>
      <c r="BL17" s="43" t="str">
        <f>IF(BG17&lt;&gt;"", IF(RANK(BK17, BK$5:BK$62)+COUNTIF(BK$17:BK17, BK17) -1&lt;=(BL$65-BJ$63), RANK(BK17, BK$5:BK$62)+COUNTIF(BK$17:BK17, BK17) -1, ""), "")</f>
        <v/>
      </c>
      <c r="BM17" s="138" t="str">
        <f t="shared" si="26"/>
        <v/>
      </c>
      <c r="BN17" s="143">
        <v>20</v>
      </c>
      <c r="BO17" s="134"/>
      <c r="BP17" s="42">
        <f t="shared" si="27"/>
        <v>2.8877947355501971E-4</v>
      </c>
      <c r="BQ17" s="43">
        <f t="shared" si="51"/>
        <v>0</v>
      </c>
      <c r="BR17" s="43">
        <f t="shared" si="28"/>
        <v>20</v>
      </c>
      <c r="BS17" s="43" t="str">
        <f>IF(BN17&lt;&gt;"", IF(RANK(BR17, BR$5:BR$62)+COUNTIF(BR$17:BR17, BR17) -1&lt;=(BS$65-BQ$63), RANK(BR17, BR$5:BR$62)+COUNTIF(BR$17:BR17, BR17) -1, ""), "")</f>
        <v/>
      </c>
      <c r="BT17" s="138" t="str">
        <f t="shared" si="29"/>
        <v/>
      </c>
      <c r="BU17" s="149" t="str">
        <f t="shared" si="30"/>
        <v/>
      </c>
      <c r="BV17" s="50">
        <f t="shared" si="31"/>
        <v>1149</v>
      </c>
      <c r="BW17" s="51"/>
      <c r="BX17" s="84" t="str">
        <f t="shared" si="32"/>
        <v/>
      </c>
      <c r="BY17" s="86" t="str">
        <f t="shared" si="33"/>
        <v/>
      </c>
      <c r="BZ17" s="86"/>
      <c r="CA17" s="83" t="str">
        <f t="shared" si="34"/>
        <v/>
      </c>
      <c r="CB17" s="86" t="str">
        <f t="shared" si="35"/>
        <v/>
      </c>
      <c r="CC17" s="86" t="str">
        <f t="shared" si="36"/>
        <v/>
      </c>
      <c r="CD17" s="84" t="str">
        <f>IF(BX17&lt;&gt;"", IF(RANK(CC17, CC$5:CC$62)+COUNTIF(CC$17:CC17, CC17) -1&lt;=(B$68-BY$63-CB$63), RANK(CC17, CC$5:CC$62)+COUNTIF(CC$17:CC17, CC17) -1, ""), "")</f>
        <v/>
      </c>
      <c r="CE17" s="93" t="str">
        <f t="shared" si="37"/>
        <v/>
      </c>
      <c r="CF17" s="103" t="str">
        <f t="shared" si="38"/>
        <v/>
      </c>
      <c r="CH17" s="144">
        <f>IF(BV17&lt;&gt; "", BV17/BV63, "")</f>
        <v>3.2780515193298054E-4</v>
      </c>
      <c r="CI17" s="62" t="str">
        <f t="shared" si="39"/>
        <v/>
      </c>
      <c r="CJ17" s="70">
        <f t="shared" si="40"/>
        <v>-3.2780515193298098E-4</v>
      </c>
      <c r="CL17" s="97" t="str">
        <f t="shared" si="41"/>
        <v/>
      </c>
      <c r="CM17" s="62" t="str">
        <f t="shared" si="52"/>
        <v/>
      </c>
      <c r="CN17" s="62" t="str">
        <f t="shared" si="53"/>
        <v/>
      </c>
      <c r="CO17" s="145" t="str">
        <f t="shared" si="54"/>
        <v/>
      </c>
    </row>
    <row r="18" spans="1:93" ht="15" customHeight="1" x14ac:dyDescent="0.2">
      <c r="A18" s="160" t="s">
        <v>230</v>
      </c>
      <c r="B18" s="161" t="s">
        <v>288</v>
      </c>
      <c r="C18" s="162">
        <v>56063</v>
      </c>
      <c r="D18" s="163"/>
      <c r="E18" s="164">
        <f t="shared" si="0"/>
        <v>0.77616258946989525</v>
      </c>
      <c r="F18" s="165">
        <f t="shared" si="42"/>
        <v>0</v>
      </c>
      <c r="G18" s="165">
        <f t="shared" si="1"/>
        <v>56063</v>
      </c>
      <c r="H18" s="165">
        <f>IF(C18&lt;&gt;"", IF(RANK(G18, G$5:G$62)+COUNTIF(G$18:G18, G18) -1&lt;=(H$65-F$63), RANK(G18, G$5:G$62)+COUNTIF(G$18:G18, G18) -1, ""), "")</f>
        <v>2</v>
      </c>
      <c r="I18" s="166">
        <f t="shared" si="2"/>
        <v>1</v>
      </c>
      <c r="J18" s="167">
        <v>64702</v>
      </c>
      <c r="K18" s="163"/>
      <c r="L18" s="164">
        <f t="shared" si="3"/>
        <v>0.89325454896871637</v>
      </c>
      <c r="M18" s="165">
        <f t="shared" si="43"/>
        <v>0</v>
      </c>
      <c r="N18" s="165">
        <f t="shared" si="4"/>
        <v>64702</v>
      </c>
      <c r="O18" s="165">
        <f>IF(J18&lt;&gt;"", IF(RANK(N18, N$5:N$62)+COUNTIF(N$18:N18, N18) -1&lt;=(O$65-M$63), RANK(N18, N$5:N$62)+COUNTIF(N$18:N18, N18) -1, ""), "")</f>
        <v>1</v>
      </c>
      <c r="P18" s="166">
        <f t="shared" si="5"/>
        <v>1</v>
      </c>
      <c r="Q18" s="167">
        <v>59590</v>
      </c>
      <c r="R18" s="163"/>
      <c r="S18" s="164">
        <f t="shared" si="6"/>
        <v>0.8140821595923442</v>
      </c>
      <c r="T18" s="165">
        <f t="shared" si="44"/>
        <v>0</v>
      </c>
      <c r="U18" s="165">
        <f t="shared" si="7"/>
        <v>59590</v>
      </c>
      <c r="V18" s="165">
        <f>IF(Q18&lt;&gt;"", IF(RANK(U18, U$5:U$62)+COUNTIF(U$18:U18, U18) -1&lt;=(V$65-T$63), RANK(U18, U$5:U$62)+COUNTIF(U$18:U18, U18) -1, ""), "")</f>
        <v>1</v>
      </c>
      <c r="W18" s="166">
        <f t="shared" si="8"/>
        <v>1</v>
      </c>
      <c r="X18" s="167">
        <v>107964</v>
      </c>
      <c r="Y18" s="163"/>
      <c r="Z18" s="164">
        <f t="shared" si="9"/>
        <v>1.6849103422444871</v>
      </c>
      <c r="AA18" s="165">
        <f t="shared" si="45"/>
        <v>1</v>
      </c>
      <c r="AB18" s="165">
        <f t="shared" si="10"/>
        <v>43887</v>
      </c>
      <c r="AC18" s="165">
        <f>IF(X18&lt;&gt;"", IF(RANK(AB18, AB$5:AB$62)+COUNTIF(AB$18:AB18, AB18) -1&lt;=(AC$65-AA$63), RANK(AB18, AB$5:AB$62)+COUNTIF(AB$18:AB18, AB18) -1, ""), "")</f>
        <v>2</v>
      </c>
      <c r="AD18" s="166">
        <f t="shared" si="11"/>
        <v>2</v>
      </c>
      <c r="AE18" s="167">
        <v>80841</v>
      </c>
      <c r="AF18" s="163"/>
      <c r="AG18" s="164">
        <f t="shared" si="12"/>
        <v>1.1068651076181608</v>
      </c>
      <c r="AH18" s="165">
        <f t="shared" si="46"/>
        <v>1</v>
      </c>
      <c r="AI18" s="165">
        <f t="shared" si="13"/>
        <v>7805</v>
      </c>
      <c r="AJ18" s="165" t="str">
        <f>IF(AE18&lt;&gt;"", IF(RANK(AI18, AI$5:AI$62)+COUNTIF(AI$18:AI18, AI18) -1&lt;=(AJ$65-AH$63), RANK(AI18, AI$5:AI$62)+COUNTIF(AI$18:AI18, AI18) -1, ""), "")</f>
        <v/>
      </c>
      <c r="AK18" s="166">
        <f t="shared" si="14"/>
        <v>1</v>
      </c>
      <c r="AL18" s="167">
        <v>57119</v>
      </c>
      <c r="AM18" s="163"/>
      <c r="AN18" s="164">
        <f t="shared" si="15"/>
        <v>0.87111483910324838</v>
      </c>
      <c r="AO18" s="165">
        <f t="shared" si="47"/>
        <v>0</v>
      </c>
      <c r="AP18" s="165">
        <f t="shared" si="16"/>
        <v>57119</v>
      </c>
      <c r="AQ18" s="165">
        <f>IF(AL18&lt;&gt;"", IF(RANK(AP18, AP$5:AP$62)+COUNTIF(AP$18:AP18, AP18) -1&lt;=(AQ$65-AO$63), RANK(AP18, AP$5:AP$62)+COUNTIF(AP$18:AP18, AP18) -1, ""), "")</f>
        <v>1</v>
      </c>
      <c r="AR18" s="166">
        <f t="shared" si="17"/>
        <v>1</v>
      </c>
      <c r="AS18" s="167">
        <v>59114</v>
      </c>
      <c r="AT18" s="163"/>
      <c r="AU18" s="164">
        <f t="shared" si="18"/>
        <v>0.83928216486356022</v>
      </c>
      <c r="AV18" s="165">
        <f t="shared" si="48"/>
        <v>0</v>
      </c>
      <c r="AW18" s="165">
        <f t="shared" si="19"/>
        <v>59114</v>
      </c>
      <c r="AX18" s="165">
        <f>IF(AS18&lt;&gt;"", IF(RANK(AW18, AW$5:AW$62)+COUNTIF(AW$18:AW18, AW18) -1&lt;=(AX$65-AV$63), RANK(AW18, AW$5:AW$62)+COUNTIF(AW$18:AW18, AW18) -1, ""), "")</f>
        <v>1</v>
      </c>
      <c r="AY18" s="166">
        <f t="shared" si="20"/>
        <v>1</v>
      </c>
      <c r="AZ18" s="167">
        <v>38290</v>
      </c>
      <c r="BA18" s="163"/>
      <c r="BB18" s="164">
        <f t="shared" si="21"/>
        <v>0.50820237842429394</v>
      </c>
      <c r="BC18" s="165">
        <f t="shared" si="49"/>
        <v>0</v>
      </c>
      <c r="BD18" s="165">
        <f t="shared" si="22"/>
        <v>38290</v>
      </c>
      <c r="BE18" s="165" t="str">
        <f>IF(AZ18&lt;&gt;"", IF(RANK(BD18, BD$5:BD$62)+COUNTIF(BD$18:BD18, BD18) -1&lt;=(BE$65-BC$63), RANK(BD18, BD$5:BD$62)+COUNTIF(BD$18:BD18, BD18) -1, ""), "")</f>
        <v/>
      </c>
      <c r="BF18" s="166" t="str">
        <f t="shared" si="23"/>
        <v/>
      </c>
      <c r="BG18" s="167">
        <v>45796</v>
      </c>
      <c r="BH18" s="163"/>
      <c r="BI18" s="164">
        <f t="shared" si="24"/>
        <v>0.70190819219863587</v>
      </c>
      <c r="BJ18" s="165">
        <f t="shared" si="50"/>
        <v>0</v>
      </c>
      <c r="BK18" s="165">
        <f t="shared" si="25"/>
        <v>45796</v>
      </c>
      <c r="BL18" s="165" t="str">
        <f>IF(BG18&lt;&gt;"", IF(RANK(BK18, BK$5:BK$62)+COUNTIF(BK$18:BK18, BK18) -1&lt;=(BL$65-BJ$63), RANK(BK18, BK$5:BK$62)+COUNTIF(BK$18:BK18, BK18) -1, ""), "")</f>
        <v/>
      </c>
      <c r="BM18" s="166" t="str">
        <f t="shared" si="26"/>
        <v/>
      </c>
      <c r="BN18" s="167">
        <v>33980</v>
      </c>
      <c r="BO18" s="163"/>
      <c r="BP18" s="164">
        <f t="shared" si="27"/>
        <v>0.49063632556997849</v>
      </c>
      <c r="BQ18" s="165">
        <f t="shared" si="51"/>
        <v>0</v>
      </c>
      <c r="BR18" s="165">
        <f t="shared" si="28"/>
        <v>33980</v>
      </c>
      <c r="BS18" s="165" t="str">
        <f>IF(BN18&lt;&gt;"", IF(RANK(BR18, BR$5:BR$62)+COUNTIF(BR$18:BR18, BR18) -1&lt;=(BS$65-BQ$63), RANK(BR18, BR$5:BR$62)+COUNTIF(BR$18:BR18, BR18) -1, ""), "")</f>
        <v/>
      </c>
      <c r="BT18" s="166" t="str">
        <f t="shared" si="29"/>
        <v/>
      </c>
      <c r="BU18" s="168">
        <f t="shared" si="30"/>
        <v>8</v>
      </c>
      <c r="BV18" s="169">
        <f t="shared" si="31"/>
        <v>603459</v>
      </c>
      <c r="BW18" s="170"/>
      <c r="BX18" s="171">
        <f t="shared" si="32"/>
        <v>603459</v>
      </c>
      <c r="BY18" s="172" t="str">
        <f t="shared" si="33"/>
        <v/>
      </c>
      <c r="BZ18" s="172"/>
      <c r="CA18" s="173">
        <f t="shared" si="34"/>
        <v>14.488811524609844</v>
      </c>
      <c r="CB18" s="172">
        <f t="shared" si="35"/>
        <v>14</v>
      </c>
      <c r="CC18" s="172">
        <f t="shared" si="36"/>
        <v>20359</v>
      </c>
      <c r="CD18" s="171" t="str">
        <f>IF(BX18&lt;&gt;"", IF(RANK(CC18, CC$5:CC$62)+COUNTIF(CC$18:CC18, CC18) -1&lt;=(B$68-BY$63-CB$63), RANK(CC18, CC$5:CC$62)+COUNTIF(CC$18:CC18, CC18) -1, ""), "")</f>
        <v/>
      </c>
      <c r="CE18" s="171">
        <f t="shared" si="37"/>
        <v>14</v>
      </c>
      <c r="CF18" s="174">
        <f t="shared" si="38"/>
        <v>6</v>
      </c>
      <c r="CH18" s="175">
        <f>IF(BV18&lt;&gt; "", BV18/BV63, "")</f>
        <v>0.1721644640385766</v>
      </c>
      <c r="CI18" s="176">
        <f t="shared" si="39"/>
        <v>0.17499999999999999</v>
      </c>
      <c r="CJ18" s="177">
        <f t="shared" si="40"/>
        <v>2.8355359614229969E-3</v>
      </c>
      <c r="CL18" s="178">
        <f t="shared" si="41"/>
        <v>603459</v>
      </c>
      <c r="CM18" s="176">
        <f t="shared" si="52"/>
        <v>0.17887479958584782</v>
      </c>
      <c r="CN18" s="176">
        <f t="shared" si="53"/>
        <v>0.17499999999999999</v>
      </c>
      <c r="CO18" s="179">
        <f t="shared" si="54"/>
        <v>-3.8747995858478268E-3</v>
      </c>
    </row>
    <row r="19" spans="1:93" ht="15" customHeight="1" x14ac:dyDescent="0.2">
      <c r="A19" s="47" t="s">
        <v>231</v>
      </c>
      <c r="B19" s="48" t="s">
        <v>289</v>
      </c>
      <c r="C19" s="141">
        <v>126</v>
      </c>
      <c r="D19" s="134"/>
      <c r="E19" s="42">
        <f t="shared" si="0"/>
        <v>1.7444033725131868E-3</v>
      </c>
      <c r="F19" s="43">
        <f t="shared" si="42"/>
        <v>0</v>
      </c>
      <c r="G19" s="43">
        <f t="shared" si="1"/>
        <v>126</v>
      </c>
      <c r="H19" s="43" t="str">
        <f>IF(C19&lt;&gt;"", IF(RANK(G19, G$5:G$62)+COUNTIF(G$19:G19, G19) -1&lt;=(H$65-F$63), RANK(G19, G$5:G$62)+COUNTIF(G$19:G19, G19) -1, ""), "")</f>
        <v/>
      </c>
      <c r="I19" s="138" t="str">
        <f t="shared" si="2"/>
        <v/>
      </c>
      <c r="J19" s="143">
        <v>123</v>
      </c>
      <c r="K19" s="134"/>
      <c r="L19" s="42">
        <f t="shared" si="3"/>
        <v>1.6980975784852417E-3</v>
      </c>
      <c r="M19" s="43">
        <f t="shared" si="43"/>
        <v>0</v>
      </c>
      <c r="N19" s="43">
        <f t="shared" si="4"/>
        <v>123</v>
      </c>
      <c r="O19" s="43" t="str">
        <f>IF(J19&lt;&gt;"", IF(RANK(N19, N$5:N$62)+COUNTIF(N$19:N19, N19) -1&lt;=(O$65-M$63), RANK(N19, N$5:N$62)+COUNTIF(N$19:N19, N19) -1, ""), "")</f>
        <v/>
      </c>
      <c r="P19" s="138" t="str">
        <f t="shared" si="5"/>
        <v/>
      </c>
      <c r="Q19" s="143">
        <v>144</v>
      </c>
      <c r="R19" s="134"/>
      <c r="S19" s="42">
        <f t="shared" si="6"/>
        <v>1.9672399896173446E-3</v>
      </c>
      <c r="T19" s="43">
        <f t="shared" si="44"/>
        <v>0</v>
      </c>
      <c r="U19" s="43">
        <f t="shared" si="7"/>
        <v>144</v>
      </c>
      <c r="V19" s="43" t="str">
        <f>IF(Q19&lt;&gt;"", IF(RANK(U19, U$5:U$62)+COUNTIF(U$19:U19, U19) -1&lt;=(V$65-T$63), RANK(U19, U$5:U$62)+COUNTIF(U$19:U19, U19) -1, ""), "")</f>
        <v/>
      </c>
      <c r="W19" s="138" t="str">
        <f t="shared" si="8"/>
        <v/>
      </c>
      <c r="X19" s="143">
        <v>183</v>
      </c>
      <c r="Y19" s="134"/>
      <c r="Z19" s="42">
        <f t="shared" si="9"/>
        <v>2.855938948452643E-3</v>
      </c>
      <c r="AA19" s="43">
        <f t="shared" si="45"/>
        <v>0</v>
      </c>
      <c r="AB19" s="43">
        <f t="shared" si="10"/>
        <v>183</v>
      </c>
      <c r="AC19" s="43" t="str">
        <f>IF(X19&lt;&gt;"", IF(RANK(AB19, AB$5:AB$62)+COUNTIF(AB$19:AB19, AB19) -1&lt;=(AC$65-AA$63), RANK(AB19, AB$5:AB$62)+COUNTIF(AB$19:AB19, AB19) -1, ""), "")</f>
        <v/>
      </c>
      <c r="AD19" s="138" t="str">
        <f t="shared" si="11"/>
        <v/>
      </c>
      <c r="AE19" s="143">
        <v>154</v>
      </c>
      <c r="AF19" s="134"/>
      <c r="AG19" s="42">
        <f t="shared" si="12"/>
        <v>2.108549208609453E-3</v>
      </c>
      <c r="AH19" s="43">
        <f t="shared" si="46"/>
        <v>0</v>
      </c>
      <c r="AI19" s="43">
        <f t="shared" si="13"/>
        <v>154</v>
      </c>
      <c r="AJ19" s="43" t="str">
        <f>IF(AE19&lt;&gt;"", IF(RANK(AI19, AI$5:AI$62)+COUNTIF(AI$19:AI19, AI19) -1&lt;=(AJ$65-AH$63), RANK(AI19, AI$5:AI$62)+COUNTIF(AI$19:AI19, AI19) -1, ""), "")</f>
        <v/>
      </c>
      <c r="AK19" s="138" t="str">
        <f t="shared" si="14"/>
        <v/>
      </c>
      <c r="AL19" s="143">
        <v>174</v>
      </c>
      <c r="AM19" s="134"/>
      <c r="AN19" s="42">
        <f t="shared" si="15"/>
        <v>2.6536525850236387E-3</v>
      </c>
      <c r="AO19" s="43">
        <f t="shared" si="47"/>
        <v>0</v>
      </c>
      <c r="AP19" s="43">
        <f t="shared" si="16"/>
        <v>174</v>
      </c>
      <c r="AQ19" s="43" t="str">
        <f>IF(AL19&lt;&gt;"", IF(RANK(AP19, AP$5:AP$62)+COUNTIF(AP$19:AP19, AP19) -1&lt;=(AQ$65-AO$63), RANK(AP19, AP$5:AP$62)+COUNTIF(AP$19:AP19, AP19) -1, ""), "")</f>
        <v/>
      </c>
      <c r="AR19" s="138" t="str">
        <f t="shared" si="17"/>
        <v/>
      </c>
      <c r="AS19" s="143">
        <v>158</v>
      </c>
      <c r="AT19" s="134"/>
      <c r="AU19" s="42">
        <f t="shared" si="18"/>
        <v>2.2432348013743364E-3</v>
      </c>
      <c r="AV19" s="43">
        <f t="shared" si="48"/>
        <v>0</v>
      </c>
      <c r="AW19" s="43">
        <f t="shared" si="19"/>
        <v>158</v>
      </c>
      <c r="AX19" s="43" t="str">
        <f>IF(AS19&lt;&gt;"", IF(RANK(AW19, AW$5:AW$62)+COUNTIF(AW$19:AW19, AW19) -1&lt;=(AX$65-AV$63), RANK(AW19, AW$5:AW$62)+COUNTIF(AW$19:AW19, AW19) -1, ""), "")</f>
        <v/>
      </c>
      <c r="AY19" s="138" t="str">
        <f t="shared" si="20"/>
        <v/>
      </c>
      <c r="AZ19" s="143">
        <v>157</v>
      </c>
      <c r="BA19" s="134"/>
      <c r="BB19" s="42">
        <f t="shared" si="21"/>
        <v>2.0837757485665746E-3</v>
      </c>
      <c r="BC19" s="43">
        <f t="shared" si="49"/>
        <v>0</v>
      </c>
      <c r="BD19" s="43">
        <f t="shared" si="22"/>
        <v>157</v>
      </c>
      <c r="BE19" s="43" t="str">
        <f>IF(AZ19&lt;&gt;"", IF(RANK(BD19, BD$5:BD$62)+COUNTIF(BD$19:BD19, BD19) -1&lt;=(BE$65-BC$63), RANK(BD19, BD$5:BD$62)+COUNTIF(BD$19:BD19, BD19) -1, ""), "")</f>
        <v/>
      </c>
      <c r="BF19" s="138" t="str">
        <f t="shared" si="23"/>
        <v/>
      </c>
      <c r="BG19" s="143">
        <v>117</v>
      </c>
      <c r="BH19" s="134"/>
      <c r="BI19" s="42">
        <f t="shared" si="24"/>
        <v>1.7932408613686873E-3</v>
      </c>
      <c r="BJ19" s="43">
        <f t="shared" si="50"/>
        <v>0</v>
      </c>
      <c r="BK19" s="43">
        <f t="shared" si="25"/>
        <v>117</v>
      </c>
      <c r="BL19" s="43" t="str">
        <f>IF(BG19&lt;&gt;"", IF(RANK(BK19, BK$5:BK$62)+COUNTIF(BK$19:BK19, BK19) -1&lt;=(BL$65-BJ$63), RANK(BK19, BK$5:BK$62)+COUNTIF(BK$19:BK19, BK19) -1, ""), "")</f>
        <v/>
      </c>
      <c r="BM19" s="138" t="str">
        <f t="shared" si="26"/>
        <v/>
      </c>
      <c r="BN19" s="143">
        <v>86</v>
      </c>
      <c r="BO19" s="134"/>
      <c r="BP19" s="42">
        <f t="shared" si="27"/>
        <v>1.2417517362865848E-3</v>
      </c>
      <c r="BQ19" s="43">
        <f t="shared" si="51"/>
        <v>0</v>
      </c>
      <c r="BR19" s="43">
        <f t="shared" si="28"/>
        <v>86</v>
      </c>
      <c r="BS19" s="43" t="str">
        <f>IF(BN19&lt;&gt;"", IF(RANK(BR19, BR$5:BR$62)+COUNTIF(BR$19:BR19, BR19) -1&lt;=(BS$65-BQ$63), RANK(BR19, BR$5:BR$62)+COUNTIF(BR$19:BR19, BR19) -1, ""), "")</f>
        <v/>
      </c>
      <c r="BT19" s="138" t="str">
        <f t="shared" si="29"/>
        <v/>
      </c>
      <c r="BU19" s="149" t="str">
        <f t="shared" si="30"/>
        <v/>
      </c>
      <c r="BV19" s="50">
        <f t="shared" si="31"/>
        <v>1422</v>
      </c>
      <c r="BW19" s="51"/>
      <c r="BX19" s="84" t="str">
        <f t="shared" si="32"/>
        <v/>
      </c>
      <c r="BY19" s="86" t="str">
        <f t="shared" si="33"/>
        <v/>
      </c>
      <c r="BZ19" s="86"/>
      <c r="CA19" s="83" t="str">
        <f t="shared" si="34"/>
        <v/>
      </c>
      <c r="CB19" s="86" t="str">
        <f t="shared" si="35"/>
        <v/>
      </c>
      <c r="CC19" s="86" t="str">
        <f t="shared" si="36"/>
        <v/>
      </c>
      <c r="CD19" s="84" t="str">
        <f>IF(BX19&lt;&gt;"", IF(RANK(CC19, CC$5:CC$62)+COUNTIF(CC$19:CC19, CC19) -1&lt;=(B$68-BY$63-CB$63), RANK(CC19, CC$5:CC$62)+COUNTIF(CC$19:CC19, CC19) -1, ""), "")</f>
        <v/>
      </c>
      <c r="CE19" s="93" t="str">
        <f t="shared" si="37"/>
        <v/>
      </c>
      <c r="CF19" s="103" t="str">
        <f t="shared" si="38"/>
        <v/>
      </c>
      <c r="CH19" s="144">
        <f>IF(BV19&lt;&gt; "", BV19/BV63, "")</f>
        <v>4.0569097132175659E-4</v>
      </c>
      <c r="CI19" s="62" t="str">
        <f t="shared" si="39"/>
        <v/>
      </c>
      <c r="CJ19" s="70">
        <f t="shared" si="40"/>
        <v>-4.0569097132175702E-4</v>
      </c>
      <c r="CL19" s="97" t="str">
        <f t="shared" si="41"/>
        <v/>
      </c>
      <c r="CM19" s="62" t="str">
        <f t="shared" si="52"/>
        <v/>
      </c>
      <c r="CN19" s="62" t="str">
        <f t="shared" si="53"/>
        <v/>
      </c>
      <c r="CO19" s="145" t="str">
        <f t="shared" si="54"/>
        <v/>
      </c>
    </row>
    <row r="20" spans="1:93" ht="15" customHeight="1" x14ac:dyDescent="0.2">
      <c r="A20" s="47" t="s">
        <v>232</v>
      </c>
      <c r="B20" s="48" t="s">
        <v>290</v>
      </c>
      <c r="C20" s="141">
        <v>76</v>
      </c>
      <c r="D20" s="134"/>
      <c r="E20" s="42">
        <f t="shared" si="0"/>
        <v>1.0521798119920809E-3</v>
      </c>
      <c r="F20" s="43">
        <f t="shared" si="42"/>
        <v>0</v>
      </c>
      <c r="G20" s="43">
        <f t="shared" si="1"/>
        <v>76</v>
      </c>
      <c r="H20" s="43" t="str">
        <f>IF(C20&lt;&gt;"", IF(RANK(G20, G$5:G$62)+COUNTIF(G$20:G20, G20) -1&lt;=(H$65-F$63), RANK(G20, G$5:G$62)+COUNTIF(G$20:G20, G20) -1, ""), "")</f>
        <v/>
      </c>
      <c r="I20" s="138" t="str">
        <f t="shared" si="2"/>
        <v/>
      </c>
      <c r="J20" s="143">
        <v>57</v>
      </c>
      <c r="K20" s="134"/>
      <c r="L20" s="42">
        <f t="shared" si="3"/>
        <v>7.8692326807852664E-4</v>
      </c>
      <c r="M20" s="43">
        <f t="shared" si="43"/>
        <v>0</v>
      </c>
      <c r="N20" s="43">
        <f t="shared" si="4"/>
        <v>57</v>
      </c>
      <c r="O20" s="43" t="str">
        <f>IF(J20&lt;&gt;"", IF(RANK(N20, N$5:N$62)+COUNTIF(N$20:N20, N20) -1&lt;=(O$65-M$63), RANK(N20, N$5:N$62)+COUNTIF(N$20:N20, N20) -1, ""), "")</f>
        <v/>
      </c>
      <c r="P20" s="138" t="str">
        <f t="shared" si="5"/>
        <v/>
      </c>
      <c r="Q20" s="143">
        <v>41</v>
      </c>
      <c r="R20" s="134"/>
      <c r="S20" s="42">
        <f t="shared" si="6"/>
        <v>5.6011694148827172E-4</v>
      </c>
      <c r="T20" s="43">
        <f t="shared" si="44"/>
        <v>0</v>
      </c>
      <c r="U20" s="43">
        <f t="shared" si="7"/>
        <v>41</v>
      </c>
      <c r="V20" s="43" t="str">
        <f>IF(Q20&lt;&gt;"", IF(RANK(U20, U$5:U$62)+COUNTIF(U$20:U20, U20) -1&lt;=(V$65-T$63), RANK(U20, U$5:U$62)+COUNTIF(U$20:U20, U20) -1, ""), "")</f>
        <v/>
      </c>
      <c r="W20" s="138" t="str">
        <f t="shared" si="8"/>
        <v/>
      </c>
      <c r="X20" s="143">
        <v>324</v>
      </c>
      <c r="Y20" s="134"/>
      <c r="Z20" s="42">
        <f t="shared" si="9"/>
        <v>5.0564164988997611E-3</v>
      </c>
      <c r="AA20" s="43">
        <f t="shared" si="45"/>
        <v>0</v>
      </c>
      <c r="AB20" s="43">
        <f t="shared" si="10"/>
        <v>324</v>
      </c>
      <c r="AC20" s="43" t="str">
        <f>IF(X20&lt;&gt;"", IF(RANK(AB20, AB$5:AB$62)+COUNTIF(AB$20:AB20, AB20) -1&lt;=(AC$65-AA$63), RANK(AB20, AB$5:AB$62)+COUNTIF(AB$20:AB20, AB20) -1, ""), "")</f>
        <v/>
      </c>
      <c r="AD20" s="138" t="str">
        <f t="shared" si="11"/>
        <v/>
      </c>
      <c r="AE20" s="143">
        <v>111</v>
      </c>
      <c r="AF20" s="134"/>
      <c r="AG20" s="42">
        <f t="shared" si="12"/>
        <v>1.5197984555561641E-3</v>
      </c>
      <c r="AH20" s="43">
        <f t="shared" si="46"/>
        <v>0</v>
      </c>
      <c r="AI20" s="43">
        <f t="shared" si="13"/>
        <v>111</v>
      </c>
      <c r="AJ20" s="43" t="str">
        <f>IF(AE20&lt;&gt;"", IF(RANK(AI20, AI$5:AI$62)+COUNTIF(AI$20:AI20, AI20) -1&lt;=(AJ$65-AH$63), RANK(AI20, AI$5:AI$62)+COUNTIF(AI$20:AI20, AI20) -1, ""), "")</f>
        <v/>
      </c>
      <c r="AK20" s="138" t="str">
        <f t="shared" si="14"/>
        <v/>
      </c>
      <c r="AL20" s="143">
        <v>2918</v>
      </c>
      <c r="AM20" s="134"/>
      <c r="AN20" s="42">
        <f t="shared" si="15"/>
        <v>4.4502058868384931E-2</v>
      </c>
      <c r="AO20" s="43">
        <f t="shared" si="47"/>
        <v>0</v>
      </c>
      <c r="AP20" s="43">
        <f t="shared" si="16"/>
        <v>2918</v>
      </c>
      <c r="AQ20" s="43" t="str">
        <f>IF(AL20&lt;&gt;"", IF(RANK(AP20, AP$5:AP$62)+COUNTIF(AP$20:AP20, AP20) -1&lt;=(AQ$65-AO$63), RANK(AP20, AP$5:AP$62)+COUNTIF(AP$20:AP20, AP20) -1, ""), "")</f>
        <v/>
      </c>
      <c r="AR20" s="138" t="str">
        <f t="shared" si="17"/>
        <v/>
      </c>
      <c r="AS20" s="143">
        <v>129</v>
      </c>
      <c r="AT20" s="134"/>
      <c r="AU20" s="42">
        <f t="shared" si="18"/>
        <v>1.8315018315018315E-3</v>
      </c>
      <c r="AV20" s="43">
        <f t="shared" si="48"/>
        <v>0</v>
      </c>
      <c r="AW20" s="43">
        <f t="shared" si="19"/>
        <v>129</v>
      </c>
      <c r="AX20" s="43" t="str">
        <f>IF(AS20&lt;&gt;"", IF(RANK(AW20, AW$5:AW$62)+COUNTIF(AW$20:AW20, AW20) -1&lt;=(AX$65-AV$63), RANK(AW20, AW$5:AW$62)+COUNTIF(AW$20:AW20, AW20) -1, ""), "")</f>
        <v/>
      </c>
      <c r="AY20" s="138" t="str">
        <f t="shared" si="20"/>
        <v/>
      </c>
      <c r="AZ20" s="143">
        <v>167</v>
      </c>
      <c r="BA20" s="134"/>
      <c r="BB20" s="42">
        <f t="shared" si="21"/>
        <v>2.2165003185389679E-3</v>
      </c>
      <c r="BC20" s="43">
        <f t="shared" si="49"/>
        <v>0</v>
      </c>
      <c r="BD20" s="43">
        <f t="shared" si="22"/>
        <v>167</v>
      </c>
      <c r="BE20" s="43" t="str">
        <f>IF(AZ20&lt;&gt;"", IF(RANK(BD20, BD$5:BD$62)+COUNTIF(BD$20:BD20, BD20) -1&lt;=(BE$65-BC$63), RANK(BD20, BD$5:BD$62)+COUNTIF(BD$20:BD20, BD20) -1, ""), "")</f>
        <v/>
      </c>
      <c r="BF20" s="138" t="str">
        <f t="shared" si="23"/>
        <v/>
      </c>
      <c r="BG20" s="143">
        <v>315</v>
      </c>
      <c r="BH20" s="134"/>
      <c r="BI20" s="42">
        <f t="shared" si="24"/>
        <v>4.8279561652233884E-3</v>
      </c>
      <c r="BJ20" s="43">
        <f t="shared" si="50"/>
        <v>0</v>
      </c>
      <c r="BK20" s="43">
        <f t="shared" si="25"/>
        <v>315</v>
      </c>
      <c r="BL20" s="43" t="str">
        <f>IF(BG20&lt;&gt;"", IF(RANK(BK20, BK$5:BK$62)+COUNTIF(BK$20:BK20, BK20) -1&lt;=(BL$65-BJ$63), RANK(BK20, BK$5:BK$62)+COUNTIF(BK$20:BK20, BK20) -1, ""), "")</f>
        <v/>
      </c>
      <c r="BM20" s="138" t="str">
        <f t="shared" si="26"/>
        <v/>
      </c>
      <c r="BN20" s="143">
        <v>63</v>
      </c>
      <c r="BO20" s="134"/>
      <c r="BP20" s="42">
        <f t="shared" si="27"/>
        <v>9.0965534169831211E-4</v>
      </c>
      <c r="BQ20" s="43">
        <f t="shared" si="51"/>
        <v>0</v>
      </c>
      <c r="BR20" s="43">
        <f t="shared" si="28"/>
        <v>63</v>
      </c>
      <c r="BS20" s="43" t="str">
        <f>IF(BN20&lt;&gt;"", IF(RANK(BR20, BR$5:BR$62)+COUNTIF(BR$20:BR20, BR20) -1&lt;=(BS$65-BQ$63), RANK(BR20, BR$5:BR$62)+COUNTIF(BR$20:BR20, BR20) -1, ""), "")</f>
        <v/>
      </c>
      <c r="BT20" s="138" t="str">
        <f t="shared" si="29"/>
        <v/>
      </c>
      <c r="BU20" s="149" t="str">
        <f t="shared" si="30"/>
        <v/>
      </c>
      <c r="BV20" s="50">
        <f t="shared" si="31"/>
        <v>4201</v>
      </c>
      <c r="BW20" s="51"/>
      <c r="BX20" s="84" t="str">
        <f t="shared" si="32"/>
        <v/>
      </c>
      <c r="BY20" s="86" t="str">
        <f t="shared" si="33"/>
        <v/>
      </c>
      <c r="BZ20" s="86"/>
      <c r="CA20" s="83" t="str">
        <f t="shared" si="34"/>
        <v/>
      </c>
      <c r="CB20" s="86" t="str">
        <f t="shared" si="35"/>
        <v/>
      </c>
      <c r="CC20" s="86" t="str">
        <f t="shared" si="36"/>
        <v/>
      </c>
      <c r="CD20" s="84" t="str">
        <f>IF(BX20&lt;&gt;"", IF(RANK(CC20, CC$5:CC$62)+COUNTIF(CC$20:CC20, CC20) -1&lt;=(B$68-BY$63-CB$63), RANK(CC20, CC$5:CC$62)+COUNTIF(CC$20:CC20, CC20) -1, ""), "")</f>
        <v/>
      </c>
      <c r="CE20" s="93" t="str">
        <f t="shared" si="37"/>
        <v/>
      </c>
      <c r="CF20" s="103" t="str">
        <f t="shared" si="38"/>
        <v/>
      </c>
      <c r="CH20" s="144">
        <f>IF(BV20&lt;&gt; "", BV20/BV63, "")</f>
        <v>1.1985286712536565E-3</v>
      </c>
      <c r="CI20" s="62" t="str">
        <f t="shared" si="39"/>
        <v/>
      </c>
      <c r="CJ20" s="70">
        <f t="shared" si="40"/>
        <v>-1.19852867125366E-3</v>
      </c>
      <c r="CL20" s="97" t="str">
        <f t="shared" si="41"/>
        <v/>
      </c>
      <c r="CM20" s="62" t="str">
        <f t="shared" si="52"/>
        <v/>
      </c>
      <c r="CN20" s="62" t="str">
        <f t="shared" si="53"/>
        <v/>
      </c>
      <c r="CO20" s="145" t="str">
        <f t="shared" si="54"/>
        <v/>
      </c>
    </row>
    <row r="21" spans="1:93" ht="15" customHeight="1" x14ac:dyDescent="0.2">
      <c r="A21" s="47" t="s">
        <v>233</v>
      </c>
      <c r="B21" s="48" t="s">
        <v>291</v>
      </c>
      <c r="C21" s="141">
        <v>692</v>
      </c>
      <c r="D21" s="134"/>
      <c r="E21" s="42">
        <f t="shared" si="0"/>
        <v>9.5803740776121051E-3</v>
      </c>
      <c r="F21" s="43">
        <f t="shared" si="42"/>
        <v>0</v>
      </c>
      <c r="G21" s="43">
        <f t="shared" si="1"/>
        <v>692</v>
      </c>
      <c r="H21" s="43" t="str">
        <f>IF(C21&lt;&gt;"", IF(RANK(G21, G$5:G$62)+COUNTIF(G$21:G21, G21) -1&lt;=(H$65-F$63), RANK(G21, G$5:G$62)+COUNTIF(G$21:G21, G21) -1, ""), "")</f>
        <v/>
      </c>
      <c r="I21" s="138" t="str">
        <f t="shared" si="2"/>
        <v/>
      </c>
      <c r="J21" s="143">
        <v>1403</v>
      </c>
      <c r="K21" s="134"/>
      <c r="L21" s="42">
        <f t="shared" si="3"/>
        <v>1.9369356931827595E-2</v>
      </c>
      <c r="M21" s="43">
        <f t="shared" si="43"/>
        <v>0</v>
      </c>
      <c r="N21" s="43">
        <f t="shared" si="4"/>
        <v>1403</v>
      </c>
      <c r="O21" s="43" t="str">
        <f>IF(J21&lt;&gt;"", IF(RANK(N21, N$5:N$62)+COUNTIF(N$21:N21, N21) -1&lt;=(O$65-M$63), RANK(N21, N$5:N$62)+COUNTIF(N$21:N21, N21) -1, ""), "")</f>
        <v/>
      </c>
      <c r="P21" s="138" t="str">
        <f t="shared" si="5"/>
        <v/>
      </c>
      <c r="Q21" s="143">
        <v>861</v>
      </c>
      <c r="R21" s="134"/>
      <c r="S21" s="42">
        <f t="shared" si="6"/>
        <v>1.1762455771253707E-2</v>
      </c>
      <c r="T21" s="43">
        <f t="shared" si="44"/>
        <v>0</v>
      </c>
      <c r="U21" s="43">
        <f t="shared" si="7"/>
        <v>861</v>
      </c>
      <c r="V21" s="43" t="str">
        <f>IF(Q21&lt;&gt;"", IF(RANK(U21, U$5:U$62)+COUNTIF(U$21:U21, U21) -1&lt;=(V$65-T$63), RANK(U21, U$5:U$62)+COUNTIF(U$21:U21, U21) -1, ""), "")</f>
        <v/>
      </c>
      <c r="W21" s="138" t="str">
        <f t="shared" si="8"/>
        <v/>
      </c>
      <c r="X21" s="143">
        <v>1237</v>
      </c>
      <c r="Y21" s="134"/>
      <c r="Z21" s="42">
        <f t="shared" si="9"/>
        <v>1.9304898793638902E-2</v>
      </c>
      <c r="AA21" s="43">
        <f t="shared" si="45"/>
        <v>0</v>
      </c>
      <c r="AB21" s="43">
        <f t="shared" si="10"/>
        <v>1237</v>
      </c>
      <c r="AC21" s="43" t="str">
        <f>IF(X21&lt;&gt;"", IF(RANK(AB21, AB$5:AB$62)+COUNTIF(AB$21:AB21, AB21) -1&lt;=(AC$65-AA$63), RANK(AB21, AB$5:AB$62)+COUNTIF(AB$21:AB21, AB21) -1, ""), "")</f>
        <v/>
      </c>
      <c r="AD21" s="138" t="str">
        <f t="shared" si="11"/>
        <v/>
      </c>
      <c r="AE21" s="143">
        <v>483</v>
      </c>
      <c r="AF21" s="134"/>
      <c r="AG21" s="42">
        <f t="shared" si="12"/>
        <v>6.6131770633660117E-3</v>
      </c>
      <c r="AH21" s="43">
        <f t="shared" si="46"/>
        <v>0</v>
      </c>
      <c r="AI21" s="43">
        <f t="shared" si="13"/>
        <v>483</v>
      </c>
      <c r="AJ21" s="43" t="str">
        <f>IF(AE21&lt;&gt;"", IF(RANK(AI21, AI$5:AI$62)+COUNTIF(AI$21:AI21, AI21) -1&lt;=(AJ$65-AH$63), RANK(AI21, AI$5:AI$62)+COUNTIF(AI$21:AI21, AI21) -1, ""), "")</f>
        <v/>
      </c>
      <c r="AK21" s="138" t="str">
        <f t="shared" si="14"/>
        <v/>
      </c>
      <c r="AL21" s="143">
        <v>423</v>
      </c>
      <c r="AM21" s="134"/>
      <c r="AN21" s="42">
        <f t="shared" si="15"/>
        <v>6.4511209394540183E-3</v>
      </c>
      <c r="AO21" s="43">
        <f t="shared" si="47"/>
        <v>0</v>
      </c>
      <c r="AP21" s="43">
        <f t="shared" si="16"/>
        <v>423</v>
      </c>
      <c r="AQ21" s="43" t="str">
        <f>IF(AL21&lt;&gt;"", IF(RANK(AP21, AP$5:AP$62)+COUNTIF(AP$21:AP21, AP21) -1&lt;=(AQ$65-AO$63), RANK(AP21, AP$5:AP$62)+COUNTIF(AP$21:AP21, AP21) -1, ""), "")</f>
        <v/>
      </c>
      <c r="AR21" s="138" t="str">
        <f t="shared" si="17"/>
        <v/>
      </c>
      <c r="AS21" s="143">
        <v>623</v>
      </c>
      <c r="AT21" s="134"/>
      <c r="AU21" s="42">
        <f t="shared" si="18"/>
        <v>8.8451600079507055E-3</v>
      </c>
      <c r="AV21" s="43">
        <f t="shared" si="48"/>
        <v>0</v>
      </c>
      <c r="AW21" s="43">
        <f t="shared" si="19"/>
        <v>623</v>
      </c>
      <c r="AX21" s="43" t="str">
        <f>IF(AS21&lt;&gt;"", IF(RANK(AW21, AW$5:AW$62)+COUNTIF(AW$21:AW21, AW21) -1&lt;=(AX$65-AV$63), RANK(AW21, AW$5:AW$62)+COUNTIF(AW$21:AW21, AW21) -1, ""), "")</f>
        <v/>
      </c>
      <c r="AY21" s="138" t="str">
        <f t="shared" si="20"/>
        <v/>
      </c>
      <c r="AZ21" s="143">
        <v>468</v>
      </c>
      <c r="BA21" s="134"/>
      <c r="BB21" s="42">
        <f t="shared" si="21"/>
        <v>6.2115098747080062E-3</v>
      </c>
      <c r="BC21" s="43">
        <f t="shared" si="49"/>
        <v>0</v>
      </c>
      <c r="BD21" s="43">
        <f t="shared" si="22"/>
        <v>468</v>
      </c>
      <c r="BE21" s="43" t="str">
        <f>IF(AZ21&lt;&gt;"", IF(RANK(BD21, BD$5:BD$62)+COUNTIF(BD$21:BD21, BD21) -1&lt;=(BE$65-BC$63), RANK(BD21, BD$5:BD$62)+COUNTIF(BD$21:BD21, BD21) -1, ""), "")</f>
        <v/>
      </c>
      <c r="BF21" s="138" t="str">
        <f t="shared" si="23"/>
        <v/>
      </c>
      <c r="BG21" s="143">
        <v>208</v>
      </c>
      <c r="BH21" s="134"/>
      <c r="BI21" s="42">
        <f t="shared" si="24"/>
        <v>3.187983753544333E-3</v>
      </c>
      <c r="BJ21" s="43">
        <f t="shared" si="50"/>
        <v>0</v>
      </c>
      <c r="BK21" s="43">
        <f t="shared" si="25"/>
        <v>208</v>
      </c>
      <c r="BL21" s="43" t="str">
        <f>IF(BG21&lt;&gt;"", IF(RANK(BK21, BK$5:BK$62)+COUNTIF(BK$21:BK21, BK21) -1&lt;=(BL$65-BJ$63), RANK(BK21, BK$5:BK$62)+COUNTIF(BK$21:BK21, BK21) -1, ""), "")</f>
        <v/>
      </c>
      <c r="BM21" s="138" t="str">
        <f t="shared" si="26"/>
        <v/>
      </c>
      <c r="BN21" s="143">
        <v>179</v>
      </c>
      <c r="BO21" s="134"/>
      <c r="BP21" s="42">
        <f t="shared" si="27"/>
        <v>2.5845762883174262E-3</v>
      </c>
      <c r="BQ21" s="43">
        <f t="shared" si="51"/>
        <v>0</v>
      </c>
      <c r="BR21" s="43">
        <f t="shared" si="28"/>
        <v>179</v>
      </c>
      <c r="BS21" s="43" t="str">
        <f>IF(BN21&lt;&gt;"", IF(RANK(BR21, BR$5:BR$62)+COUNTIF(BR$21:BR21, BR21) -1&lt;=(BS$65-BQ$63), RANK(BR21, BR$5:BR$62)+COUNTIF(BR$21:BR21, BR21) -1, ""), "")</f>
        <v/>
      </c>
      <c r="BT21" s="138" t="str">
        <f t="shared" si="29"/>
        <v/>
      </c>
      <c r="BU21" s="149" t="str">
        <f t="shared" si="30"/>
        <v/>
      </c>
      <c r="BV21" s="50">
        <f t="shared" si="31"/>
        <v>6577</v>
      </c>
      <c r="BW21" s="51"/>
      <c r="BX21" s="84" t="str">
        <f t="shared" si="32"/>
        <v/>
      </c>
      <c r="BY21" s="86" t="str">
        <f t="shared" si="33"/>
        <v/>
      </c>
      <c r="BZ21" s="86"/>
      <c r="CA21" s="83" t="str">
        <f t="shared" si="34"/>
        <v/>
      </c>
      <c r="CB21" s="86" t="str">
        <f t="shared" si="35"/>
        <v/>
      </c>
      <c r="CC21" s="86" t="str">
        <f t="shared" si="36"/>
        <v/>
      </c>
      <c r="CD21" s="84" t="str">
        <f>IF(BX21&lt;&gt;"", IF(RANK(CC21, CC$5:CC$62)+COUNTIF(CC$21:CC21, CC21) -1&lt;=(B$68-BY$63-CB$63), RANK(CC21, CC$5:CC$62)+COUNTIF(CC$21:CC21, CC21) -1, ""), "")</f>
        <v/>
      </c>
      <c r="CE21" s="93" t="str">
        <f t="shared" si="37"/>
        <v/>
      </c>
      <c r="CF21" s="103" t="str">
        <f t="shared" si="38"/>
        <v/>
      </c>
      <c r="CH21" s="144">
        <f>IF(BV21&lt;&gt; "", BV21/BV63, "")</f>
        <v>1.8763920663735535E-3</v>
      </c>
      <c r="CI21" s="62" t="str">
        <f t="shared" si="39"/>
        <v/>
      </c>
      <c r="CJ21" s="70">
        <f t="shared" si="40"/>
        <v>-1.87639206637355E-3</v>
      </c>
      <c r="CL21" s="97" t="str">
        <f t="shared" si="41"/>
        <v/>
      </c>
      <c r="CM21" s="62" t="str">
        <f t="shared" si="52"/>
        <v/>
      </c>
      <c r="CN21" s="62" t="str">
        <f t="shared" si="53"/>
        <v/>
      </c>
      <c r="CO21" s="145" t="str">
        <f t="shared" si="54"/>
        <v/>
      </c>
    </row>
    <row r="22" spans="1:93" ht="15" customHeight="1" x14ac:dyDescent="0.2">
      <c r="A22" s="47" t="s">
        <v>234</v>
      </c>
      <c r="B22" s="48" t="s">
        <v>292</v>
      </c>
      <c r="C22" s="141">
        <v>566</v>
      </c>
      <c r="D22" s="134"/>
      <c r="E22" s="42">
        <f t="shared" si="0"/>
        <v>7.8359707050989179E-3</v>
      </c>
      <c r="F22" s="43">
        <f t="shared" si="42"/>
        <v>0</v>
      </c>
      <c r="G22" s="43">
        <f t="shared" si="1"/>
        <v>566</v>
      </c>
      <c r="H22" s="43" t="str">
        <f>IF(C22&lt;&gt;"", IF(RANK(G22, G$5:G$62)+COUNTIF(G$22:G22, G22) -1&lt;=(H$65-F$63), RANK(G22, G$5:G$62)+COUNTIF(G$22:G22, G22) -1, ""), "")</f>
        <v/>
      </c>
      <c r="I22" s="138" t="str">
        <f t="shared" si="2"/>
        <v/>
      </c>
      <c r="J22" s="143">
        <v>1460</v>
      </c>
      <c r="K22" s="134"/>
      <c r="L22" s="42">
        <f t="shared" si="3"/>
        <v>2.0156280199906122E-2</v>
      </c>
      <c r="M22" s="43">
        <f t="shared" si="43"/>
        <v>0</v>
      </c>
      <c r="N22" s="43">
        <f t="shared" si="4"/>
        <v>1460</v>
      </c>
      <c r="O22" s="43" t="str">
        <f>IF(J22&lt;&gt;"", IF(RANK(N22, N$5:N$62)+COUNTIF(N$22:N22, N22) -1&lt;=(O$65-M$63), RANK(N22, N$5:N$62)+COUNTIF(N$22:N22, N22) -1, ""), "")</f>
        <v/>
      </c>
      <c r="P22" s="138" t="str">
        <f t="shared" si="5"/>
        <v/>
      </c>
      <c r="Q22" s="143">
        <v>2534</v>
      </c>
      <c r="R22" s="134"/>
      <c r="S22" s="42">
        <f t="shared" si="6"/>
        <v>3.4617959261738551E-2</v>
      </c>
      <c r="T22" s="43">
        <f t="shared" si="44"/>
        <v>0</v>
      </c>
      <c r="U22" s="43">
        <f t="shared" si="7"/>
        <v>2534</v>
      </c>
      <c r="V22" s="43" t="str">
        <f>IF(Q22&lt;&gt;"", IF(RANK(U22, U$5:U$62)+COUNTIF(U$22:U22, U22) -1&lt;=(V$65-T$63), RANK(U22, U$5:U$62)+COUNTIF(U$22:U22, U22) -1, ""), "")</f>
        <v/>
      </c>
      <c r="W22" s="138" t="str">
        <f t="shared" si="8"/>
        <v/>
      </c>
      <c r="X22" s="143">
        <v>916</v>
      </c>
      <c r="Y22" s="134"/>
      <c r="Z22" s="42">
        <f t="shared" si="9"/>
        <v>1.4295300966025251E-2</v>
      </c>
      <c r="AA22" s="43">
        <f t="shared" si="45"/>
        <v>0</v>
      </c>
      <c r="AB22" s="43">
        <f t="shared" si="10"/>
        <v>916</v>
      </c>
      <c r="AC22" s="43" t="str">
        <f>IF(X22&lt;&gt;"", IF(RANK(AB22, AB$5:AB$62)+COUNTIF(AB$22:AB22, AB22) -1&lt;=(AC$65-AA$63), RANK(AB22, AB$5:AB$62)+COUNTIF(AB$22:AB22, AB22) -1, ""), "")</f>
        <v/>
      </c>
      <c r="AD22" s="138" t="str">
        <f t="shared" si="11"/>
        <v/>
      </c>
      <c r="AE22" s="143">
        <v>566</v>
      </c>
      <c r="AF22" s="134"/>
      <c r="AG22" s="42">
        <f t="shared" si="12"/>
        <v>7.7496029355386383E-3</v>
      </c>
      <c r="AH22" s="43">
        <f t="shared" si="46"/>
        <v>0</v>
      </c>
      <c r="AI22" s="43">
        <f t="shared" si="13"/>
        <v>566</v>
      </c>
      <c r="AJ22" s="43" t="str">
        <f>IF(AE22&lt;&gt;"", IF(RANK(AI22, AI$5:AI$62)+COUNTIF(AI$22:AI22, AI22) -1&lt;=(AJ$65-AH$63), RANK(AI22, AI$5:AI$62)+COUNTIF(AI$22:AI22, AI22) -1, ""), "")</f>
        <v/>
      </c>
      <c r="AK22" s="138" t="str">
        <f t="shared" si="14"/>
        <v/>
      </c>
      <c r="AL22" s="143">
        <v>281</v>
      </c>
      <c r="AM22" s="134"/>
      <c r="AN22" s="42">
        <f t="shared" si="15"/>
        <v>4.2854964160439222E-3</v>
      </c>
      <c r="AO22" s="43">
        <f t="shared" si="47"/>
        <v>0</v>
      </c>
      <c r="AP22" s="43">
        <f t="shared" si="16"/>
        <v>281</v>
      </c>
      <c r="AQ22" s="43" t="str">
        <f>IF(AL22&lt;&gt;"", IF(RANK(AP22, AP$5:AP$62)+COUNTIF(AP$22:AP22, AP22) -1&lt;=(AQ$65-AO$63), RANK(AP22, AP$5:AP$62)+COUNTIF(AP$22:AP22, AP22) -1, ""), "")</f>
        <v/>
      </c>
      <c r="AR22" s="138" t="str">
        <f t="shared" si="17"/>
        <v/>
      </c>
      <c r="AS22" s="143">
        <v>300</v>
      </c>
      <c r="AT22" s="134"/>
      <c r="AU22" s="42">
        <f t="shared" si="18"/>
        <v>4.2593065848879801E-3</v>
      </c>
      <c r="AV22" s="43">
        <f t="shared" si="48"/>
        <v>0</v>
      </c>
      <c r="AW22" s="43">
        <f t="shared" si="19"/>
        <v>300</v>
      </c>
      <c r="AX22" s="43" t="str">
        <f>IF(AS22&lt;&gt;"", IF(RANK(AW22, AW$5:AW$62)+COUNTIF(AW$22:AW22, AW22) -1&lt;=(AX$65-AV$63), RANK(AW22, AW$5:AW$62)+COUNTIF(AW$22:AW22, AW22) -1, ""), "")</f>
        <v/>
      </c>
      <c r="AY22" s="138" t="str">
        <f t="shared" si="20"/>
        <v/>
      </c>
      <c r="AZ22" s="143">
        <v>279</v>
      </c>
      <c r="BA22" s="134"/>
      <c r="BB22" s="42">
        <f t="shared" si="21"/>
        <v>3.7030155022297726E-3</v>
      </c>
      <c r="BC22" s="43">
        <f t="shared" si="49"/>
        <v>0</v>
      </c>
      <c r="BD22" s="43">
        <f t="shared" si="22"/>
        <v>279</v>
      </c>
      <c r="BE22" s="43" t="str">
        <f>IF(AZ22&lt;&gt;"", IF(RANK(BD22, BD$5:BD$62)+COUNTIF(BD$22:BD22, BD22) -1&lt;=(BE$65-BC$63), RANK(BD22, BD$5:BD$62)+COUNTIF(BD$22:BD22, BD22) -1, ""), "")</f>
        <v/>
      </c>
      <c r="BF22" s="138" t="str">
        <f t="shared" si="23"/>
        <v/>
      </c>
      <c r="BG22" s="143">
        <v>72</v>
      </c>
      <c r="BH22" s="134"/>
      <c r="BI22" s="42">
        <f t="shared" si="24"/>
        <v>1.103532837765346E-3</v>
      </c>
      <c r="BJ22" s="43">
        <f t="shared" si="50"/>
        <v>0</v>
      </c>
      <c r="BK22" s="43">
        <f t="shared" si="25"/>
        <v>72</v>
      </c>
      <c r="BL22" s="43" t="str">
        <f>IF(BG22&lt;&gt;"", IF(RANK(BK22, BK$5:BK$62)+COUNTIF(BK$22:BK22, BK22) -1&lt;=(BL$65-BJ$63), RANK(BK22, BK$5:BK$62)+COUNTIF(BK$22:BK22, BK22) -1, ""), "")</f>
        <v/>
      </c>
      <c r="BM22" s="138" t="str">
        <f t="shared" si="26"/>
        <v/>
      </c>
      <c r="BN22" s="143">
        <v>153</v>
      </c>
      <c r="BO22" s="134"/>
      <c r="BP22" s="42">
        <f t="shared" si="27"/>
        <v>2.2091629726959006E-3</v>
      </c>
      <c r="BQ22" s="43">
        <f t="shared" si="51"/>
        <v>0</v>
      </c>
      <c r="BR22" s="43">
        <f t="shared" si="28"/>
        <v>153</v>
      </c>
      <c r="BS22" s="43" t="str">
        <f>IF(BN22&lt;&gt;"", IF(RANK(BR22, BR$5:BR$62)+COUNTIF(BR$22:BR22, BR22) -1&lt;=(BS$65-BQ$63), RANK(BR22, BR$5:BR$62)+COUNTIF(BR$22:BR22, BR22) -1, ""), "")</f>
        <v/>
      </c>
      <c r="BT22" s="138" t="str">
        <f t="shared" si="29"/>
        <v/>
      </c>
      <c r="BU22" s="149" t="str">
        <f t="shared" si="30"/>
        <v/>
      </c>
      <c r="BV22" s="50">
        <f t="shared" si="31"/>
        <v>7127</v>
      </c>
      <c r="BW22" s="51"/>
      <c r="BX22" s="84" t="str">
        <f t="shared" si="32"/>
        <v/>
      </c>
      <c r="BY22" s="86" t="str">
        <f t="shared" si="33"/>
        <v/>
      </c>
      <c r="BZ22" s="86"/>
      <c r="CA22" s="83" t="str">
        <f t="shared" si="34"/>
        <v/>
      </c>
      <c r="CB22" s="86" t="str">
        <f t="shared" si="35"/>
        <v/>
      </c>
      <c r="CC22" s="86" t="str">
        <f t="shared" si="36"/>
        <v/>
      </c>
      <c r="CD22" s="84" t="str">
        <f>IF(BX22&lt;&gt;"", IF(RANK(CC22, CC$5:CC$62)+COUNTIF(CC$22:CC22, CC22) -1&lt;=(B$68-BY$63-CB$63), RANK(CC22, CC$5:CC$62)+COUNTIF(CC$22:CC22, CC22) -1, ""), "")</f>
        <v/>
      </c>
      <c r="CE22" s="93" t="str">
        <f t="shared" si="37"/>
        <v/>
      </c>
      <c r="CF22" s="103" t="str">
        <f t="shared" si="38"/>
        <v/>
      </c>
      <c r="CH22" s="144">
        <f>IF(BV22&lt;&gt; "", BV22/BV63, "")</f>
        <v>2.033304889317974E-3</v>
      </c>
      <c r="CI22" s="62" t="str">
        <f t="shared" si="39"/>
        <v/>
      </c>
      <c r="CJ22" s="70">
        <f t="shared" si="40"/>
        <v>-2.0333048893179701E-3</v>
      </c>
      <c r="CL22" s="97" t="str">
        <f t="shared" si="41"/>
        <v/>
      </c>
      <c r="CM22" s="62" t="str">
        <f t="shared" si="52"/>
        <v/>
      </c>
      <c r="CN22" s="62" t="str">
        <f t="shared" si="53"/>
        <v/>
      </c>
      <c r="CO22" s="145" t="str">
        <f t="shared" si="54"/>
        <v/>
      </c>
    </row>
    <row r="23" spans="1:93" ht="15" customHeight="1" x14ac:dyDescent="0.2">
      <c r="A23" s="47" t="s">
        <v>235</v>
      </c>
      <c r="B23" s="48" t="s">
        <v>293</v>
      </c>
      <c r="C23" s="49"/>
      <c r="D23" s="134"/>
      <c r="E23" s="42" t="str">
        <f t="shared" si="0"/>
        <v/>
      </c>
      <c r="F23" s="43" t="str">
        <f t="shared" si="42"/>
        <v/>
      </c>
      <c r="G23" s="43" t="str">
        <f t="shared" si="1"/>
        <v/>
      </c>
      <c r="H23" s="43" t="str">
        <f>IF(C23&lt;&gt;"", IF(RANK(G23, G$5:G$62)+COUNTIF(G$23:G23, G23) -1&lt;=(H$65-F$63), RANK(G23, G$5:G$62)+COUNTIF(G$23:G23, G23) -1, ""), "")</f>
        <v/>
      </c>
      <c r="I23" s="138" t="str">
        <f t="shared" si="2"/>
        <v/>
      </c>
      <c r="J23" s="142"/>
      <c r="K23" s="134"/>
      <c r="L23" s="42" t="str">
        <f t="shared" si="3"/>
        <v/>
      </c>
      <c r="M23" s="43" t="str">
        <f t="shared" si="43"/>
        <v/>
      </c>
      <c r="N23" s="43" t="str">
        <f t="shared" si="4"/>
        <v/>
      </c>
      <c r="O23" s="43" t="str">
        <f>IF(J23&lt;&gt;"", IF(RANK(N23, N$5:N$62)+COUNTIF(N$23:N23, N23) -1&lt;=(O$65-M$63), RANK(N23, N$5:N$62)+COUNTIF(N$23:N23, N23) -1, ""), "")</f>
        <v/>
      </c>
      <c r="P23" s="138" t="str">
        <f t="shared" si="5"/>
        <v/>
      </c>
      <c r="Q23" s="142"/>
      <c r="R23" s="134"/>
      <c r="S23" s="42" t="str">
        <f t="shared" si="6"/>
        <v/>
      </c>
      <c r="T23" s="43" t="str">
        <f t="shared" si="44"/>
        <v/>
      </c>
      <c r="U23" s="43" t="str">
        <f t="shared" si="7"/>
        <v/>
      </c>
      <c r="V23" s="43" t="str">
        <f>IF(Q23&lt;&gt;"", IF(RANK(U23, U$5:U$62)+COUNTIF(U$23:U23, U23) -1&lt;=(V$65-T$63), RANK(U23, U$5:U$62)+COUNTIF(U$23:U23, U23) -1, ""), "")</f>
        <v/>
      </c>
      <c r="W23" s="138" t="str">
        <f t="shared" si="8"/>
        <v/>
      </c>
      <c r="X23" s="142"/>
      <c r="Y23" s="134"/>
      <c r="Z23" s="42" t="str">
        <f t="shared" si="9"/>
        <v/>
      </c>
      <c r="AA23" s="43" t="str">
        <f t="shared" si="45"/>
        <v/>
      </c>
      <c r="AB23" s="43" t="str">
        <f t="shared" si="10"/>
        <v/>
      </c>
      <c r="AC23" s="43" t="str">
        <f>IF(X23&lt;&gt;"", IF(RANK(AB23, AB$5:AB$62)+COUNTIF(AB$23:AB23, AB23) -1&lt;=(AC$65-AA$63), RANK(AB23, AB$5:AB$62)+COUNTIF(AB$23:AB23, AB23) -1, ""), "")</f>
        <v/>
      </c>
      <c r="AD23" s="138" t="str">
        <f t="shared" si="11"/>
        <v/>
      </c>
      <c r="AE23" s="142"/>
      <c r="AF23" s="134"/>
      <c r="AG23" s="42" t="str">
        <f t="shared" si="12"/>
        <v/>
      </c>
      <c r="AH23" s="43" t="str">
        <f t="shared" si="46"/>
        <v/>
      </c>
      <c r="AI23" s="43" t="str">
        <f t="shared" si="13"/>
        <v/>
      </c>
      <c r="AJ23" s="43" t="str">
        <f>IF(AE23&lt;&gt;"", IF(RANK(AI23, AI$5:AI$62)+COUNTIF(AI$23:AI23, AI23) -1&lt;=(AJ$65-AH$63), RANK(AI23, AI$5:AI$62)+COUNTIF(AI$23:AI23, AI23) -1, ""), "")</f>
        <v/>
      </c>
      <c r="AK23" s="138" t="str">
        <f t="shared" si="14"/>
        <v/>
      </c>
      <c r="AL23" s="142"/>
      <c r="AM23" s="134"/>
      <c r="AN23" s="42" t="str">
        <f t="shared" si="15"/>
        <v/>
      </c>
      <c r="AO23" s="43" t="str">
        <f t="shared" si="47"/>
        <v/>
      </c>
      <c r="AP23" s="43" t="str">
        <f t="shared" si="16"/>
        <v/>
      </c>
      <c r="AQ23" s="43" t="str">
        <f>IF(AL23&lt;&gt;"", IF(RANK(AP23, AP$5:AP$62)+COUNTIF(AP$23:AP23, AP23) -1&lt;=(AQ$65-AO$63), RANK(AP23, AP$5:AP$62)+COUNTIF(AP$23:AP23, AP23) -1, ""), "")</f>
        <v/>
      </c>
      <c r="AR23" s="138" t="str">
        <f t="shared" si="17"/>
        <v/>
      </c>
      <c r="AS23" s="142"/>
      <c r="AT23" s="134"/>
      <c r="AU23" s="42" t="str">
        <f t="shared" si="18"/>
        <v/>
      </c>
      <c r="AV23" s="43" t="str">
        <f t="shared" si="48"/>
        <v/>
      </c>
      <c r="AW23" s="43" t="str">
        <f t="shared" si="19"/>
        <v/>
      </c>
      <c r="AX23" s="43" t="str">
        <f>IF(AS23&lt;&gt;"", IF(RANK(AW23, AW$5:AW$62)+COUNTIF(AW$23:AW23, AW23) -1&lt;=(AX$65-AV$63), RANK(AW23, AW$5:AW$62)+COUNTIF(AW$23:AW23, AW23) -1, ""), "")</f>
        <v/>
      </c>
      <c r="AY23" s="138" t="str">
        <f t="shared" si="20"/>
        <v/>
      </c>
      <c r="AZ23" s="142"/>
      <c r="BA23" s="134"/>
      <c r="BB23" s="42" t="str">
        <f t="shared" si="21"/>
        <v/>
      </c>
      <c r="BC23" s="43" t="str">
        <f t="shared" si="49"/>
        <v/>
      </c>
      <c r="BD23" s="43" t="str">
        <f t="shared" si="22"/>
        <v/>
      </c>
      <c r="BE23" s="43" t="str">
        <f>IF(AZ23&lt;&gt;"", IF(RANK(BD23, BD$5:BD$62)+COUNTIF(BD$23:BD23, BD23) -1&lt;=(BE$65-BC$63), RANK(BD23, BD$5:BD$62)+COUNTIF(BD$23:BD23, BD23) -1, ""), "")</f>
        <v/>
      </c>
      <c r="BF23" s="138" t="str">
        <f t="shared" si="23"/>
        <v/>
      </c>
      <c r="BG23" s="142"/>
      <c r="BH23" s="134"/>
      <c r="BI23" s="42" t="str">
        <f t="shared" si="24"/>
        <v/>
      </c>
      <c r="BJ23" s="43" t="str">
        <f t="shared" si="50"/>
        <v/>
      </c>
      <c r="BK23" s="43" t="str">
        <f t="shared" si="25"/>
        <v/>
      </c>
      <c r="BL23" s="43" t="str">
        <f>IF(BG23&lt;&gt;"", IF(RANK(BK23, BK$5:BK$62)+COUNTIF(BK$23:BK23, BK23) -1&lt;=(BL$65-BJ$63), RANK(BK23, BK$5:BK$62)+COUNTIF(BK$23:BK23, BK23) -1, ""), "")</f>
        <v/>
      </c>
      <c r="BM23" s="138" t="str">
        <f t="shared" si="26"/>
        <v/>
      </c>
      <c r="BN23" s="142"/>
      <c r="BO23" s="134"/>
      <c r="BP23" s="42" t="str">
        <f t="shared" si="27"/>
        <v/>
      </c>
      <c r="BQ23" s="43" t="str">
        <f t="shared" si="51"/>
        <v/>
      </c>
      <c r="BR23" s="43" t="str">
        <f t="shared" si="28"/>
        <v/>
      </c>
      <c r="BS23" s="43" t="str">
        <f>IF(BN23&lt;&gt;"", IF(RANK(BR23, BR$5:BR$62)+COUNTIF(BR$23:BR23, BR23) -1&lt;=(BS$65-BQ$63), RANK(BR23, BR$5:BR$62)+COUNTIF(BR$23:BR23, BR23) -1, ""), "")</f>
        <v/>
      </c>
      <c r="BT23" s="138" t="str">
        <f t="shared" si="29"/>
        <v/>
      </c>
      <c r="BU23" s="149" t="str">
        <f t="shared" si="30"/>
        <v/>
      </c>
      <c r="BV23" s="50" t="str">
        <f t="shared" si="31"/>
        <v/>
      </c>
      <c r="BW23" s="51"/>
      <c r="BX23" s="84" t="str">
        <f t="shared" si="32"/>
        <v/>
      </c>
      <c r="BY23" s="86" t="str">
        <f t="shared" si="33"/>
        <v/>
      </c>
      <c r="BZ23" s="86"/>
      <c r="CA23" s="83" t="str">
        <f t="shared" si="34"/>
        <v/>
      </c>
      <c r="CB23" s="86" t="str">
        <f t="shared" si="35"/>
        <v/>
      </c>
      <c r="CC23" s="86" t="str">
        <f t="shared" si="36"/>
        <v/>
      </c>
      <c r="CD23" s="84" t="str">
        <f>IF(BX23&lt;&gt;"", IF(RANK(CC23, CC$5:CC$62)+COUNTIF(CC$23:CC23, CC23) -1&lt;=(B$68-BY$63-CB$63), RANK(CC23, CC$5:CC$62)+COUNTIF(CC$23:CC23, CC23) -1, ""), "")</f>
        <v/>
      </c>
      <c r="CE23" s="93" t="str">
        <f t="shared" si="37"/>
        <v/>
      </c>
      <c r="CF23" s="103" t="str">
        <f t="shared" si="38"/>
        <v/>
      </c>
      <c r="CH23" s="144" t="str">
        <f>IF(BV23&lt;&gt; "", BV23/BV63, "")</f>
        <v/>
      </c>
      <c r="CI23" s="62" t="str">
        <f t="shared" si="39"/>
        <v/>
      </c>
      <c r="CJ23" s="70" t="str">
        <f t="shared" si="40"/>
        <v/>
      </c>
      <c r="CL23" s="97" t="str">
        <f t="shared" si="41"/>
        <v/>
      </c>
      <c r="CM23" s="62" t="str">
        <f t="shared" si="52"/>
        <v/>
      </c>
      <c r="CN23" s="62" t="str">
        <f t="shared" si="53"/>
        <v/>
      </c>
      <c r="CO23" s="145" t="str">
        <f t="shared" si="54"/>
        <v/>
      </c>
    </row>
    <row r="24" spans="1:93" ht="15" customHeight="1" x14ac:dyDescent="0.2">
      <c r="A24" s="47" t="s">
        <v>236</v>
      </c>
      <c r="B24" s="48" t="s">
        <v>294</v>
      </c>
      <c r="C24" s="141">
        <v>115</v>
      </c>
      <c r="D24" s="134"/>
      <c r="E24" s="42">
        <f t="shared" si="0"/>
        <v>1.5921141891985435E-3</v>
      </c>
      <c r="F24" s="43">
        <f t="shared" si="42"/>
        <v>0</v>
      </c>
      <c r="G24" s="43">
        <f t="shared" si="1"/>
        <v>115</v>
      </c>
      <c r="H24" s="43" t="str">
        <f>IF(C24&lt;&gt;"", IF(RANK(G24, G$5:G$62)+COUNTIF(G$24:G24, G24) -1&lt;=(H$65-F$63), RANK(G24, G$5:G$62)+COUNTIF(G$24:G24, G24) -1, ""), "")</f>
        <v/>
      </c>
      <c r="I24" s="138" t="str">
        <f t="shared" si="2"/>
        <v/>
      </c>
      <c r="J24" s="143">
        <v>122</v>
      </c>
      <c r="K24" s="134"/>
      <c r="L24" s="42">
        <f t="shared" si="3"/>
        <v>1.684291907115443E-3</v>
      </c>
      <c r="M24" s="43">
        <f t="shared" si="43"/>
        <v>0</v>
      </c>
      <c r="N24" s="43">
        <f t="shared" si="4"/>
        <v>122</v>
      </c>
      <c r="O24" s="43" t="str">
        <f>IF(J24&lt;&gt;"", IF(RANK(N24, N$5:N$62)+COUNTIF(N$24:N24, N24) -1&lt;=(O$65-M$63), RANK(N24, N$5:N$62)+COUNTIF(N$24:N24, N24) -1, ""), "")</f>
        <v/>
      </c>
      <c r="P24" s="138" t="str">
        <f t="shared" si="5"/>
        <v/>
      </c>
      <c r="Q24" s="143">
        <v>194</v>
      </c>
      <c r="R24" s="134"/>
      <c r="S24" s="42">
        <f t="shared" si="6"/>
        <v>2.6503094304567002E-3</v>
      </c>
      <c r="T24" s="43">
        <f t="shared" si="44"/>
        <v>0</v>
      </c>
      <c r="U24" s="43">
        <f t="shared" si="7"/>
        <v>194</v>
      </c>
      <c r="V24" s="43" t="str">
        <f>IF(Q24&lt;&gt;"", IF(RANK(U24, U$5:U$62)+COUNTIF(U$24:U24, U24) -1&lt;=(V$65-T$63), RANK(U24, U$5:U$62)+COUNTIF(U$24:U24, U24) -1, ""), "")</f>
        <v/>
      </c>
      <c r="W24" s="138" t="str">
        <f t="shared" si="8"/>
        <v/>
      </c>
      <c r="X24" s="143">
        <v>244</v>
      </c>
      <c r="Y24" s="134"/>
      <c r="Z24" s="42">
        <f t="shared" si="9"/>
        <v>3.8079185979368571E-3</v>
      </c>
      <c r="AA24" s="43">
        <f t="shared" si="45"/>
        <v>0</v>
      </c>
      <c r="AB24" s="43">
        <f t="shared" si="10"/>
        <v>244</v>
      </c>
      <c r="AC24" s="43" t="str">
        <f>IF(X24&lt;&gt;"", IF(RANK(AB24, AB$5:AB$62)+COUNTIF(AB$24:AB24, AB24) -1&lt;=(AC$65-AA$63), RANK(AB24, AB$5:AB$62)+COUNTIF(AB$24:AB24, AB24) -1, ""), "")</f>
        <v/>
      </c>
      <c r="AD24" s="138" t="str">
        <f t="shared" si="11"/>
        <v/>
      </c>
      <c r="AE24" s="143">
        <v>171</v>
      </c>
      <c r="AF24" s="134"/>
      <c r="AG24" s="42">
        <f t="shared" si="12"/>
        <v>2.3413111342351716E-3</v>
      </c>
      <c r="AH24" s="43">
        <f t="shared" si="46"/>
        <v>0</v>
      </c>
      <c r="AI24" s="43">
        <f t="shared" si="13"/>
        <v>171</v>
      </c>
      <c r="AJ24" s="43" t="str">
        <f>IF(AE24&lt;&gt;"", IF(RANK(AI24, AI$5:AI$62)+COUNTIF(AI$24:AI24, AI24) -1&lt;=(AJ$65-AH$63), RANK(AI24, AI$5:AI$62)+COUNTIF(AI$24:AI24, AI24) -1, ""), "")</f>
        <v/>
      </c>
      <c r="AK24" s="138" t="str">
        <f t="shared" si="14"/>
        <v/>
      </c>
      <c r="AL24" s="143">
        <v>194</v>
      </c>
      <c r="AM24" s="134"/>
      <c r="AN24" s="42">
        <f t="shared" si="15"/>
        <v>2.958670123532103E-3</v>
      </c>
      <c r="AO24" s="43">
        <f t="shared" si="47"/>
        <v>0</v>
      </c>
      <c r="AP24" s="43">
        <f t="shared" si="16"/>
        <v>194</v>
      </c>
      <c r="AQ24" s="43" t="str">
        <f>IF(AL24&lt;&gt;"", IF(RANK(AP24, AP$5:AP$62)+COUNTIF(AP$24:AP24, AP24) -1&lt;=(AQ$65-AO$63), RANK(AP24, AP$5:AP$62)+COUNTIF(AP$24:AP24, AP24) -1, ""), "")</f>
        <v/>
      </c>
      <c r="AR24" s="138" t="str">
        <f t="shared" si="17"/>
        <v/>
      </c>
      <c r="AS24" s="143">
        <v>280</v>
      </c>
      <c r="AT24" s="134"/>
      <c r="AU24" s="42">
        <f t="shared" si="18"/>
        <v>3.9753528125621145E-3</v>
      </c>
      <c r="AV24" s="43">
        <f t="shared" si="48"/>
        <v>0</v>
      </c>
      <c r="AW24" s="43">
        <f t="shared" si="19"/>
        <v>280</v>
      </c>
      <c r="AX24" s="43" t="str">
        <f>IF(AS24&lt;&gt;"", IF(RANK(AW24, AW$5:AW$62)+COUNTIF(AW$24:AW24, AW24) -1&lt;=(AX$65-AV$63), RANK(AW24, AW$5:AW$62)+COUNTIF(AW$24:AW24, AW24) -1, ""), "")</f>
        <v/>
      </c>
      <c r="AY24" s="138" t="str">
        <f t="shared" si="20"/>
        <v/>
      </c>
      <c r="AZ24" s="143">
        <v>196</v>
      </c>
      <c r="BA24" s="134"/>
      <c r="BB24" s="42">
        <f t="shared" si="21"/>
        <v>2.6014015714589086E-3</v>
      </c>
      <c r="BC24" s="43">
        <f t="shared" si="49"/>
        <v>0</v>
      </c>
      <c r="BD24" s="43">
        <f t="shared" si="22"/>
        <v>196</v>
      </c>
      <c r="BE24" s="43" t="str">
        <f>IF(AZ24&lt;&gt;"", IF(RANK(BD24, BD$5:BD$62)+COUNTIF(BD$24:BD24, BD24) -1&lt;=(BE$65-BC$63), RANK(BD24, BD$5:BD$62)+COUNTIF(BD$24:BD24, BD24) -1, ""), "")</f>
        <v/>
      </c>
      <c r="BF24" s="138" t="str">
        <f t="shared" si="23"/>
        <v/>
      </c>
      <c r="BG24" s="143">
        <v>174</v>
      </c>
      <c r="BH24" s="134"/>
      <c r="BI24" s="42">
        <f t="shared" si="24"/>
        <v>2.6668710245995862E-3</v>
      </c>
      <c r="BJ24" s="43">
        <f t="shared" si="50"/>
        <v>0</v>
      </c>
      <c r="BK24" s="43">
        <f t="shared" si="25"/>
        <v>174</v>
      </c>
      <c r="BL24" s="43" t="str">
        <f>IF(BG24&lt;&gt;"", IF(RANK(BK24, BK$5:BK$62)+COUNTIF(BK$24:BK24, BK24) -1&lt;=(BL$65-BJ$63), RANK(BK24, BK$5:BK$62)+COUNTIF(BK$24:BK24, BK24) -1, ""), "")</f>
        <v/>
      </c>
      <c r="BM24" s="138" t="str">
        <f t="shared" si="26"/>
        <v/>
      </c>
      <c r="BN24" s="143">
        <v>138</v>
      </c>
      <c r="BO24" s="134"/>
      <c r="BP24" s="42">
        <f t="shared" si="27"/>
        <v>1.9925783675296361E-3</v>
      </c>
      <c r="BQ24" s="43">
        <f t="shared" si="51"/>
        <v>0</v>
      </c>
      <c r="BR24" s="43">
        <f t="shared" si="28"/>
        <v>138</v>
      </c>
      <c r="BS24" s="43" t="str">
        <f>IF(BN24&lt;&gt;"", IF(RANK(BR24, BR$5:BR$62)+COUNTIF(BR$24:BR24, BR24) -1&lt;=(BS$65-BQ$63), RANK(BR24, BR$5:BR$62)+COUNTIF(BR$24:BR24, BR24) -1, ""), "")</f>
        <v/>
      </c>
      <c r="BT24" s="138" t="str">
        <f t="shared" si="29"/>
        <v/>
      </c>
      <c r="BU24" s="149" t="str">
        <f t="shared" si="30"/>
        <v/>
      </c>
      <c r="BV24" s="50">
        <f t="shared" si="31"/>
        <v>1828</v>
      </c>
      <c r="BW24" s="51"/>
      <c r="BX24" s="84" t="str">
        <f t="shared" si="32"/>
        <v/>
      </c>
      <c r="BY24" s="86" t="str">
        <f t="shared" si="33"/>
        <v/>
      </c>
      <c r="BZ24" s="86"/>
      <c r="CA24" s="83" t="str">
        <f t="shared" si="34"/>
        <v/>
      </c>
      <c r="CB24" s="86" t="str">
        <f t="shared" si="35"/>
        <v/>
      </c>
      <c r="CC24" s="86" t="str">
        <f t="shared" si="36"/>
        <v/>
      </c>
      <c r="CD24" s="84" t="str">
        <f>IF(BX24&lt;&gt;"", IF(RANK(CC24, CC$5:CC$62)+COUNTIF(CC$24:CC24, CC24) -1&lt;=(B$68-BY$63-CB$63), RANK(CC24, CC$5:CC$62)+COUNTIF(CC$24:CC24, CC24) -1, ""), "")</f>
        <v/>
      </c>
      <c r="CE24" s="93" t="str">
        <f t="shared" si="37"/>
        <v/>
      </c>
      <c r="CF24" s="103" t="str">
        <f t="shared" si="38"/>
        <v/>
      </c>
      <c r="CH24" s="144">
        <f>IF(BV24&lt;&gt; "", BV24/BV63, "")</f>
        <v>5.2152116425891067E-4</v>
      </c>
      <c r="CI24" s="62" t="str">
        <f t="shared" si="39"/>
        <v/>
      </c>
      <c r="CJ24" s="70">
        <f t="shared" si="40"/>
        <v>-5.2152116425891099E-4</v>
      </c>
      <c r="CL24" s="97" t="str">
        <f t="shared" si="41"/>
        <v/>
      </c>
      <c r="CM24" s="62" t="str">
        <f t="shared" si="52"/>
        <v/>
      </c>
      <c r="CN24" s="62" t="str">
        <f t="shared" si="53"/>
        <v/>
      </c>
      <c r="CO24" s="145" t="str">
        <f t="shared" si="54"/>
        <v/>
      </c>
    </row>
    <row r="25" spans="1:93" ht="15" customHeight="1" x14ac:dyDescent="0.2">
      <c r="A25" s="47" t="s">
        <v>237</v>
      </c>
      <c r="B25" s="48" t="s">
        <v>295</v>
      </c>
      <c r="C25" s="141">
        <v>608</v>
      </c>
      <c r="D25" s="134"/>
      <c r="E25" s="42">
        <f t="shared" si="0"/>
        <v>8.417438495936647E-3</v>
      </c>
      <c r="F25" s="43">
        <f t="shared" si="42"/>
        <v>0</v>
      </c>
      <c r="G25" s="43">
        <f t="shared" si="1"/>
        <v>608</v>
      </c>
      <c r="H25" s="43" t="str">
        <f>IF(C25&lt;&gt;"", IF(RANK(G25, G$5:G$62)+COUNTIF(G$25:G25, G25) -1&lt;=(H$65-F$63), RANK(G25, G$5:G$62)+COUNTIF(G$25:G25, G25) -1, ""), "")</f>
        <v/>
      </c>
      <c r="I25" s="138" t="str">
        <f t="shared" si="2"/>
        <v/>
      </c>
      <c r="J25" s="143">
        <v>1773</v>
      </c>
      <c r="K25" s="134"/>
      <c r="L25" s="42">
        <f t="shared" si="3"/>
        <v>2.4477455338653118E-2</v>
      </c>
      <c r="M25" s="43">
        <f t="shared" si="43"/>
        <v>0</v>
      </c>
      <c r="N25" s="43">
        <f t="shared" si="4"/>
        <v>1773</v>
      </c>
      <c r="O25" s="43" t="str">
        <f>IF(J25&lt;&gt;"", IF(RANK(N25, N$5:N$62)+COUNTIF(N$25:N25, N25) -1&lt;=(O$65-M$63), RANK(N25, N$5:N$62)+COUNTIF(N$25:N25, N25) -1, ""), "")</f>
        <v/>
      </c>
      <c r="P25" s="138" t="str">
        <f t="shared" si="5"/>
        <v/>
      </c>
      <c r="Q25" s="143">
        <v>2839</v>
      </c>
      <c r="R25" s="134"/>
      <c r="S25" s="42">
        <f t="shared" si="6"/>
        <v>3.8784682850858621E-2</v>
      </c>
      <c r="T25" s="43">
        <f t="shared" si="44"/>
        <v>0</v>
      </c>
      <c r="U25" s="43">
        <f t="shared" si="7"/>
        <v>2839</v>
      </c>
      <c r="V25" s="43" t="str">
        <f>IF(Q25&lt;&gt;"", IF(RANK(U25, U$5:U$62)+COUNTIF(U$25:U25, U25) -1&lt;=(V$65-T$63), RANK(U25, U$5:U$62)+COUNTIF(U$25:U25, U25) -1, ""), "")</f>
        <v/>
      </c>
      <c r="W25" s="138" t="str">
        <f t="shared" si="8"/>
        <v/>
      </c>
      <c r="X25" s="143">
        <v>635</v>
      </c>
      <c r="Y25" s="134"/>
      <c r="Z25" s="42">
        <f t="shared" si="9"/>
        <v>9.9099520888930506E-3</v>
      </c>
      <c r="AA25" s="43">
        <f t="shared" si="45"/>
        <v>0</v>
      </c>
      <c r="AB25" s="43">
        <f t="shared" si="10"/>
        <v>635</v>
      </c>
      <c r="AC25" s="43" t="str">
        <f>IF(X25&lt;&gt;"", IF(RANK(AB25, AB$5:AB$62)+COUNTIF(AB$25:AB25, AB25) -1&lt;=(AC$65-AA$63), RANK(AB25, AB$5:AB$62)+COUNTIF(AB$25:AB25, AB25) -1, ""), "")</f>
        <v/>
      </c>
      <c r="AD25" s="138" t="str">
        <f t="shared" si="11"/>
        <v/>
      </c>
      <c r="AE25" s="143">
        <v>695</v>
      </c>
      <c r="AF25" s="134"/>
      <c r="AG25" s="42">
        <f t="shared" si="12"/>
        <v>9.515855194698504E-3</v>
      </c>
      <c r="AH25" s="43">
        <f t="shared" si="46"/>
        <v>0</v>
      </c>
      <c r="AI25" s="43">
        <f t="shared" si="13"/>
        <v>695</v>
      </c>
      <c r="AJ25" s="43" t="str">
        <f>IF(AE25&lt;&gt;"", IF(RANK(AI25, AI$5:AI$62)+COUNTIF(AI$25:AI25, AI25) -1&lt;=(AJ$65-AH$63), RANK(AI25, AI$5:AI$62)+COUNTIF(AI$25:AI25, AI25) -1, ""), "")</f>
        <v/>
      </c>
      <c r="AK25" s="138" t="str">
        <f t="shared" si="14"/>
        <v/>
      </c>
      <c r="AL25" s="143">
        <v>600</v>
      </c>
      <c r="AM25" s="134"/>
      <c r="AN25" s="42">
        <f t="shared" si="15"/>
        <v>9.1505261552539269E-3</v>
      </c>
      <c r="AO25" s="43">
        <f t="shared" si="47"/>
        <v>0</v>
      </c>
      <c r="AP25" s="43">
        <f t="shared" si="16"/>
        <v>600</v>
      </c>
      <c r="AQ25" s="43" t="str">
        <f>IF(AL25&lt;&gt;"", IF(RANK(AP25, AP$5:AP$62)+COUNTIF(AP$25:AP25, AP25) -1&lt;=(AQ$65-AO$63), RANK(AP25, AP$5:AP$62)+COUNTIF(AP$25:AP25, AP25) -1, ""), "")</f>
        <v/>
      </c>
      <c r="AR25" s="138" t="str">
        <f t="shared" si="17"/>
        <v/>
      </c>
      <c r="AS25" s="143">
        <v>518</v>
      </c>
      <c r="AT25" s="134"/>
      <c r="AU25" s="42">
        <f t="shared" si="18"/>
        <v>7.3544027032399128E-3</v>
      </c>
      <c r="AV25" s="43">
        <f t="shared" si="48"/>
        <v>0</v>
      </c>
      <c r="AW25" s="43">
        <f t="shared" si="19"/>
        <v>518</v>
      </c>
      <c r="AX25" s="43" t="str">
        <f>IF(AS25&lt;&gt;"", IF(RANK(AW25, AW$5:AW$62)+COUNTIF(AW$25:AW25, AW25) -1&lt;=(AX$65-AV$63), RANK(AW25, AW$5:AW$62)+COUNTIF(AW$25:AW25, AW25) -1, ""), "")</f>
        <v/>
      </c>
      <c r="AY25" s="138" t="str">
        <f t="shared" si="20"/>
        <v/>
      </c>
      <c r="AZ25" s="143">
        <v>397</v>
      </c>
      <c r="BA25" s="134"/>
      <c r="BB25" s="42">
        <f t="shared" si="21"/>
        <v>5.2691654279040136E-3</v>
      </c>
      <c r="BC25" s="43">
        <f t="shared" si="49"/>
        <v>0</v>
      </c>
      <c r="BD25" s="43">
        <f t="shared" si="22"/>
        <v>397</v>
      </c>
      <c r="BE25" s="43" t="str">
        <f>IF(AZ25&lt;&gt;"", IF(RANK(BD25, BD$5:BD$62)+COUNTIF(BD$25:BD25, BD25) -1&lt;=(BE$65-BC$63), RANK(BD25, BD$5:BD$62)+COUNTIF(BD$25:BD25, BD25) -1, ""), "")</f>
        <v/>
      </c>
      <c r="BF25" s="138" t="str">
        <f t="shared" si="23"/>
        <v/>
      </c>
      <c r="BG25" s="143">
        <v>351</v>
      </c>
      <c r="BH25" s="134"/>
      <c r="BI25" s="42">
        <f t="shared" si="24"/>
        <v>5.3797225841060621E-3</v>
      </c>
      <c r="BJ25" s="43">
        <f t="shared" si="50"/>
        <v>0</v>
      </c>
      <c r="BK25" s="43">
        <f t="shared" si="25"/>
        <v>351</v>
      </c>
      <c r="BL25" s="43" t="str">
        <f>IF(BG25&lt;&gt;"", IF(RANK(BK25, BK$5:BK$62)+COUNTIF(BK$25:BK25, BK25) -1&lt;=(BL$65-BJ$63), RANK(BK25, BK$5:BK$62)+COUNTIF(BK$25:BK25, BK25) -1, ""), "")</f>
        <v/>
      </c>
      <c r="BM25" s="138" t="str">
        <f t="shared" si="26"/>
        <v/>
      </c>
      <c r="BN25" s="143">
        <v>260</v>
      </c>
      <c r="BO25" s="134"/>
      <c r="BP25" s="42">
        <f t="shared" si="27"/>
        <v>3.7541331562152562E-3</v>
      </c>
      <c r="BQ25" s="43">
        <f t="shared" si="51"/>
        <v>0</v>
      </c>
      <c r="BR25" s="43">
        <f t="shared" si="28"/>
        <v>260</v>
      </c>
      <c r="BS25" s="43" t="str">
        <f>IF(BN25&lt;&gt;"", IF(RANK(BR25, BR$5:BR$62)+COUNTIF(BR$25:BR25, BR25) -1&lt;=(BS$65-BQ$63), RANK(BR25, BR$5:BR$62)+COUNTIF(BR$25:BR25, BR25) -1, ""), "")</f>
        <v/>
      </c>
      <c r="BT25" s="138" t="str">
        <f t="shared" si="29"/>
        <v/>
      </c>
      <c r="BU25" s="149" t="str">
        <f t="shared" si="30"/>
        <v/>
      </c>
      <c r="BV25" s="50">
        <f t="shared" si="31"/>
        <v>8676</v>
      </c>
      <c r="BW25" s="51"/>
      <c r="BX25" s="84" t="str">
        <f t="shared" si="32"/>
        <v/>
      </c>
      <c r="BY25" s="86" t="str">
        <f t="shared" si="33"/>
        <v/>
      </c>
      <c r="BZ25" s="86"/>
      <c r="CA25" s="83" t="str">
        <f t="shared" si="34"/>
        <v/>
      </c>
      <c r="CB25" s="86" t="str">
        <f t="shared" si="35"/>
        <v/>
      </c>
      <c r="CC25" s="86" t="str">
        <f t="shared" si="36"/>
        <v/>
      </c>
      <c r="CD25" s="84" t="str">
        <f>IF(BX25&lt;&gt;"", IF(RANK(CC25, CC$5:CC$62)+COUNTIF(CC$25:CC25, CC25) -1&lt;=(B$68-BY$63-CB$63), RANK(CC25, CC$5:CC$62)+COUNTIF(CC$25:CC25, CC25) -1, ""), "")</f>
        <v/>
      </c>
      <c r="CE25" s="93" t="str">
        <f t="shared" si="37"/>
        <v/>
      </c>
      <c r="CF25" s="103" t="str">
        <f t="shared" si="38"/>
        <v/>
      </c>
      <c r="CH25" s="144">
        <f>IF(BV25&lt;&gt; "", BV25/BV63, "")</f>
        <v>2.4752284579378061E-3</v>
      </c>
      <c r="CI25" s="62" t="str">
        <f t="shared" si="39"/>
        <v/>
      </c>
      <c r="CJ25" s="70">
        <f t="shared" si="40"/>
        <v>-2.47522845793781E-3</v>
      </c>
      <c r="CL25" s="97" t="str">
        <f t="shared" si="41"/>
        <v/>
      </c>
      <c r="CM25" s="62" t="str">
        <f t="shared" si="52"/>
        <v/>
      </c>
      <c r="CN25" s="62" t="str">
        <f t="shared" si="53"/>
        <v/>
      </c>
      <c r="CO25" s="145" t="str">
        <f t="shared" si="54"/>
        <v/>
      </c>
    </row>
    <row r="26" spans="1:93" ht="15" customHeight="1" x14ac:dyDescent="0.2">
      <c r="A26" s="47" t="s">
        <v>238</v>
      </c>
      <c r="B26" s="48" t="s">
        <v>296</v>
      </c>
      <c r="C26" s="141">
        <v>169</v>
      </c>
      <c r="D26" s="134"/>
      <c r="E26" s="42">
        <f t="shared" si="0"/>
        <v>2.339715634561338E-3</v>
      </c>
      <c r="F26" s="43">
        <f t="shared" si="42"/>
        <v>0</v>
      </c>
      <c r="G26" s="43">
        <f t="shared" si="1"/>
        <v>169</v>
      </c>
      <c r="H26" s="43" t="str">
        <f>IF(C26&lt;&gt;"", IF(RANK(G26, G$5:G$62)+COUNTIF(G$26:G26, G26) -1&lt;=(H$65-F$63), RANK(G26, G$5:G$62)+COUNTIF(G$26:G26, G26) -1, ""), "")</f>
        <v/>
      </c>
      <c r="I26" s="138" t="str">
        <f t="shared" si="2"/>
        <v/>
      </c>
      <c r="J26" s="143">
        <v>261</v>
      </c>
      <c r="K26" s="134"/>
      <c r="L26" s="42">
        <f t="shared" si="3"/>
        <v>3.603280227517464E-3</v>
      </c>
      <c r="M26" s="43">
        <f t="shared" si="43"/>
        <v>0</v>
      </c>
      <c r="N26" s="43">
        <f t="shared" si="4"/>
        <v>261</v>
      </c>
      <c r="O26" s="43" t="str">
        <f>IF(J26&lt;&gt;"", IF(RANK(N26, N$5:N$62)+COUNTIF(N$26:N26, N26) -1&lt;=(O$65-M$63), RANK(N26, N$5:N$62)+COUNTIF(N$26:N26, N26) -1, ""), "")</f>
        <v/>
      </c>
      <c r="P26" s="138" t="str">
        <f t="shared" si="5"/>
        <v/>
      </c>
      <c r="Q26" s="143">
        <v>252</v>
      </c>
      <c r="R26" s="134"/>
      <c r="S26" s="42">
        <f t="shared" si="6"/>
        <v>3.4426699818303529E-3</v>
      </c>
      <c r="T26" s="43">
        <f t="shared" si="44"/>
        <v>0</v>
      </c>
      <c r="U26" s="43">
        <f t="shared" si="7"/>
        <v>252</v>
      </c>
      <c r="V26" s="43" t="str">
        <f>IF(Q26&lt;&gt;"", IF(RANK(U26, U$5:U$62)+COUNTIF(U$26:U26, U26) -1&lt;=(V$65-T$63), RANK(U26, U$5:U$62)+COUNTIF(U$26:U26, U26) -1, ""), "")</f>
        <v/>
      </c>
      <c r="W26" s="138" t="str">
        <f t="shared" si="8"/>
        <v/>
      </c>
      <c r="X26" s="143">
        <v>426</v>
      </c>
      <c r="Y26" s="134"/>
      <c r="Z26" s="42">
        <f t="shared" si="9"/>
        <v>6.6482513226274638E-3</v>
      </c>
      <c r="AA26" s="43">
        <f t="shared" si="45"/>
        <v>0</v>
      </c>
      <c r="AB26" s="43">
        <f t="shared" si="10"/>
        <v>426</v>
      </c>
      <c r="AC26" s="43" t="str">
        <f>IF(X26&lt;&gt;"", IF(RANK(AB26, AB$5:AB$62)+COUNTIF(AB$26:AB26, AB26) -1&lt;=(AC$65-AA$63), RANK(AB26, AB$5:AB$62)+COUNTIF(AB$26:AB26, AB26) -1, ""), "")</f>
        <v/>
      </c>
      <c r="AD26" s="138" t="str">
        <f t="shared" si="11"/>
        <v/>
      </c>
      <c r="AE26" s="143">
        <v>511</v>
      </c>
      <c r="AF26" s="134"/>
      <c r="AG26" s="42">
        <f t="shared" si="12"/>
        <v>6.9965496467495484E-3</v>
      </c>
      <c r="AH26" s="43">
        <f t="shared" si="46"/>
        <v>0</v>
      </c>
      <c r="AI26" s="43">
        <f t="shared" si="13"/>
        <v>511</v>
      </c>
      <c r="AJ26" s="43" t="str">
        <f>IF(AE26&lt;&gt;"", IF(RANK(AI26, AI$5:AI$62)+COUNTIF(AI$26:AI26, AI26) -1&lt;=(AJ$65-AH$63), RANK(AI26, AI$5:AI$62)+COUNTIF(AI$26:AI26, AI26) -1, ""), "")</f>
        <v/>
      </c>
      <c r="AK26" s="138" t="str">
        <f t="shared" si="14"/>
        <v/>
      </c>
      <c r="AL26" s="143">
        <v>276</v>
      </c>
      <c r="AM26" s="134"/>
      <c r="AN26" s="42">
        <f t="shared" si="15"/>
        <v>4.2092420314168068E-3</v>
      </c>
      <c r="AO26" s="43">
        <f t="shared" si="47"/>
        <v>0</v>
      </c>
      <c r="AP26" s="43">
        <f t="shared" si="16"/>
        <v>276</v>
      </c>
      <c r="AQ26" s="43" t="str">
        <f>IF(AL26&lt;&gt;"", IF(RANK(AP26, AP$5:AP$62)+COUNTIF(AP$26:AP26, AP26) -1&lt;=(AQ$65-AO$63), RANK(AP26, AP$5:AP$62)+COUNTIF(AP$26:AP26, AP26) -1, ""), "")</f>
        <v/>
      </c>
      <c r="AR26" s="138" t="str">
        <f t="shared" si="17"/>
        <v/>
      </c>
      <c r="AS26" s="143">
        <v>283</v>
      </c>
      <c r="AT26" s="134"/>
      <c r="AU26" s="42">
        <f t="shared" si="18"/>
        <v>4.0179458784109943E-3</v>
      </c>
      <c r="AV26" s="43">
        <f t="shared" si="48"/>
        <v>0</v>
      </c>
      <c r="AW26" s="43">
        <f t="shared" si="19"/>
        <v>283</v>
      </c>
      <c r="AX26" s="43" t="str">
        <f>IF(AS26&lt;&gt;"", IF(RANK(AW26, AW$5:AW$62)+COUNTIF(AW$26:AW26, AW26) -1&lt;=(AX$65-AV$63), RANK(AW26, AW$5:AW$62)+COUNTIF(AW$26:AW26, AW26) -1, ""), "")</f>
        <v/>
      </c>
      <c r="AY26" s="138" t="str">
        <f t="shared" si="20"/>
        <v/>
      </c>
      <c r="AZ26" s="143">
        <v>209</v>
      </c>
      <c r="BA26" s="134"/>
      <c r="BB26" s="42">
        <f t="shared" si="21"/>
        <v>2.7739435124230199E-3</v>
      </c>
      <c r="BC26" s="43">
        <f t="shared" si="49"/>
        <v>0</v>
      </c>
      <c r="BD26" s="43">
        <f t="shared" si="22"/>
        <v>209</v>
      </c>
      <c r="BE26" s="43" t="str">
        <f>IF(AZ26&lt;&gt;"", IF(RANK(BD26, BD$5:BD$62)+COUNTIF(BD$26:BD26, BD26) -1&lt;=(BE$65-BC$63), RANK(BD26, BD$5:BD$62)+COUNTIF(BD$26:BD26, BD26) -1, ""), "")</f>
        <v/>
      </c>
      <c r="BF26" s="138" t="str">
        <f t="shared" si="23"/>
        <v/>
      </c>
      <c r="BG26" s="143">
        <v>245</v>
      </c>
      <c r="BH26" s="134"/>
      <c r="BI26" s="42">
        <f t="shared" si="24"/>
        <v>3.7550770173959691E-3</v>
      </c>
      <c r="BJ26" s="43">
        <f t="shared" si="50"/>
        <v>0</v>
      </c>
      <c r="BK26" s="43">
        <f t="shared" si="25"/>
        <v>245</v>
      </c>
      <c r="BL26" s="43" t="str">
        <f>IF(BG26&lt;&gt;"", IF(RANK(BK26, BK$5:BK$62)+COUNTIF(BK$26:BK26, BK26) -1&lt;=(BL$65-BJ$63), RANK(BK26, BK$5:BK$62)+COUNTIF(BK$26:BK26, BK26) -1, ""), "")</f>
        <v/>
      </c>
      <c r="BM26" s="138" t="str">
        <f t="shared" si="26"/>
        <v/>
      </c>
      <c r="BN26" s="143">
        <v>172</v>
      </c>
      <c r="BO26" s="134"/>
      <c r="BP26" s="42">
        <f t="shared" si="27"/>
        <v>2.4835034725731696E-3</v>
      </c>
      <c r="BQ26" s="43">
        <f t="shared" si="51"/>
        <v>0</v>
      </c>
      <c r="BR26" s="43">
        <f t="shared" si="28"/>
        <v>172</v>
      </c>
      <c r="BS26" s="43" t="str">
        <f>IF(BN26&lt;&gt;"", IF(RANK(BR26, BR$5:BR$62)+COUNTIF(BR$26:BR26, BR26) -1&lt;=(BS$65-BQ$63), RANK(BR26, BR$5:BR$62)+COUNTIF(BR$26:BR26, BR26) -1, ""), "")</f>
        <v/>
      </c>
      <c r="BT26" s="138" t="str">
        <f t="shared" si="29"/>
        <v/>
      </c>
      <c r="BU26" s="149" t="str">
        <f t="shared" si="30"/>
        <v/>
      </c>
      <c r="BV26" s="50">
        <f t="shared" si="31"/>
        <v>2804</v>
      </c>
      <c r="BW26" s="51"/>
      <c r="BX26" s="84" t="str">
        <f t="shared" si="32"/>
        <v/>
      </c>
      <c r="BY26" s="86" t="str">
        <f t="shared" si="33"/>
        <v/>
      </c>
      <c r="BZ26" s="86"/>
      <c r="CA26" s="83" t="str">
        <f t="shared" si="34"/>
        <v/>
      </c>
      <c r="CB26" s="86" t="str">
        <f t="shared" si="35"/>
        <v/>
      </c>
      <c r="CC26" s="86" t="str">
        <f t="shared" si="36"/>
        <v/>
      </c>
      <c r="CD26" s="84" t="str">
        <f>IF(BX26&lt;&gt;"", IF(RANK(CC26, CC$5:CC$62)+COUNTIF(CC$26:CC26, CC26) -1&lt;=(B$68-BY$63-CB$63), RANK(CC26, CC$5:CC$62)+COUNTIF(CC$26:CC26, CC26) -1, ""), "")</f>
        <v/>
      </c>
      <c r="CE26" s="93" t="str">
        <f t="shared" si="37"/>
        <v/>
      </c>
      <c r="CF26" s="103" t="str">
        <f t="shared" si="38"/>
        <v/>
      </c>
      <c r="CH26" s="144">
        <f>IF(BV26&lt;&gt; "", BV26/BV63, "")</f>
        <v>7.99970100974828E-4</v>
      </c>
      <c r="CI26" s="62" t="str">
        <f t="shared" si="39"/>
        <v/>
      </c>
      <c r="CJ26" s="70">
        <f t="shared" si="40"/>
        <v>-7.99970100974828E-4</v>
      </c>
      <c r="CL26" s="97" t="str">
        <f t="shared" si="41"/>
        <v/>
      </c>
      <c r="CM26" s="62" t="str">
        <f t="shared" si="52"/>
        <v/>
      </c>
      <c r="CN26" s="62" t="str">
        <f t="shared" si="53"/>
        <v/>
      </c>
      <c r="CO26" s="145" t="str">
        <f t="shared" si="54"/>
        <v/>
      </c>
    </row>
    <row r="27" spans="1:93" ht="15" customHeight="1" x14ac:dyDescent="0.2">
      <c r="A27" s="47" t="s">
        <v>239</v>
      </c>
      <c r="B27" s="48" t="s">
        <v>297</v>
      </c>
      <c r="C27" s="141">
        <v>418</v>
      </c>
      <c r="D27" s="134"/>
      <c r="E27" s="42">
        <f t="shared" si="0"/>
        <v>5.7869889659564449E-3</v>
      </c>
      <c r="F27" s="43">
        <f t="shared" si="42"/>
        <v>0</v>
      </c>
      <c r="G27" s="43">
        <f t="shared" si="1"/>
        <v>418</v>
      </c>
      <c r="H27" s="43" t="str">
        <f>IF(C27&lt;&gt;"", IF(RANK(G27, G$5:G$62)+COUNTIF(G$27:G27, G27) -1&lt;=(H$65-F$63), RANK(G27, G$5:G$62)+COUNTIF(G$27:G27, G27) -1, ""), "")</f>
        <v/>
      </c>
      <c r="I27" s="138" t="str">
        <f t="shared" si="2"/>
        <v/>
      </c>
      <c r="J27" s="143">
        <v>1175</v>
      </c>
      <c r="K27" s="134"/>
      <c r="L27" s="42">
        <f t="shared" si="3"/>
        <v>1.6221663859513489E-2</v>
      </c>
      <c r="M27" s="43">
        <f t="shared" si="43"/>
        <v>0</v>
      </c>
      <c r="N27" s="43">
        <f t="shared" si="4"/>
        <v>1175</v>
      </c>
      <c r="O27" s="43" t="str">
        <f>IF(J27&lt;&gt;"", IF(RANK(N27, N$5:N$62)+COUNTIF(N$27:N27, N27) -1&lt;=(O$65-M$63), RANK(N27, N$5:N$62)+COUNTIF(N$27:N27, N27) -1, ""), "")</f>
        <v/>
      </c>
      <c r="P27" s="138" t="str">
        <f t="shared" si="5"/>
        <v/>
      </c>
      <c r="Q27" s="143">
        <v>909</v>
      </c>
      <c r="R27" s="134"/>
      <c r="S27" s="42">
        <f t="shared" si="6"/>
        <v>1.2418202434459487E-2</v>
      </c>
      <c r="T27" s="43">
        <f t="shared" si="44"/>
        <v>0</v>
      </c>
      <c r="U27" s="43">
        <f t="shared" si="7"/>
        <v>909</v>
      </c>
      <c r="V27" s="43" t="str">
        <f>IF(Q27&lt;&gt;"", IF(RANK(U27, U$5:U$62)+COUNTIF(U$27:U27, U27) -1&lt;=(V$65-T$63), RANK(U27, U$5:U$62)+COUNTIF(U$27:U27, U27) -1, ""), "")</f>
        <v/>
      </c>
      <c r="W27" s="138" t="str">
        <f t="shared" si="8"/>
        <v/>
      </c>
      <c r="X27" s="143">
        <v>451</v>
      </c>
      <c r="Y27" s="134"/>
      <c r="Z27" s="42">
        <f t="shared" si="9"/>
        <v>7.0384069166783718E-3</v>
      </c>
      <c r="AA27" s="43">
        <f t="shared" si="45"/>
        <v>0</v>
      </c>
      <c r="AB27" s="43">
        <f t="shared" si="10"/>
        <v>451</v>
      </c>
      <c r="AC27" s="43" t="str">
        <f>IF(X27&lt;&gt;"", IF(RANK(AB27, AB$5:AB$62)+COUNTIF(AB$27:AB27, AB27) -1&lt;=(AC$65-AA$63), RANK(AB27, AB$5:AB$62)+COUNTIF(AB$27:AB27, AB27) -1, ""), "")</f>
        <v/>
      </c>
      <c r="AD27" s="138" t="str">
        <f t="shared" si="11"/>
        <v/>
      </c>
      <c r="AE27" s="143">
        <v>602</v>
      </c>
      <c r="AF27" s="134"/>
      <c r="AG27" s="42">
        <f t="shared" si="12"/>
        <v>8.2425105427460423E-3</v>
      </c>
      <c r="AH27" s="43">
        <f t="shared" si="46"/>
        <v>0</v>
      </c>
      <c r="AI27" s="43">
        <f t="shared" si="13"/>
        <v>602</v>
      </c>
      <c r="AJ27" s="43" t="str">
        <f>IF(AE27&lt;&gt;"", IF(RANK(AI27, AI$5:AI$62)+COUNTIF(AI$27:AI27, AI27) -1&lt;=(AJ$65-AH$63), RANK(AI27, AI$5:AI$62)+COUNTIF(AI$27:AI27, AI27) -1, ""), "")</f>
        <v/>
      </c>
      <c r="AK27" s="138" t="str">
        <f t="shared" si="14"/>
        <v/>
      </c>
      <c r="AL27" s="143">
        <v>264</v>
      </c>
      <c r="AM27" s="134"/>
      <c r="AN27" s="42">
        <f t="shared" si="15"/>
        <v>4.0262315083117277E-3</v>
      </c>
      <c r="AO27" s="43">
        <f t="shared" si="47"/>
        <v>0</v>
      </c>
      <c r="AP27" s="43">
        <f t="shared" si="16"/>
        <v>264</v>
      </c>
      <c r="AQ27" s="43" t="str">
        <f>IF(AL27&lt;&gt;"", IF(RANK(AP27, AP$5:AP$62)+COUNTIF(AP$27:AP27, AP27) -1&lt;=(AQ$65-AO$63), RANK(AP27, AP$5:AP$62)+COUNTIF(AP$27:AP27, AP27) -1, ""), "")</f>
        <v/>
      </c>
      <c r="AR27" s="138" t="str">
        <f t="shared" si="17"/>
        <v/>
      </c>
      <c r="AS27" s="143">
        <v>316</v>
      </c>
      <c r="AT27" s="134"/>
      <c r="AU27" s="42">
        <f t="shared" si="18"/>
        <v>4.4864696027486729E-3</v>
      </c>
      <c r="AV27" s="43">
        <f t="shared" si="48"/>
        <v>0</v>
      </c>
      <c r="AW27" s="43">
        <f t="shared" si="19"/>
        <v>316</v>
      </c>
      <c r="AX27" s="43" t="str">
        <f>IF(AS27&lt;&gt;"", IF(RANK(AW27, AW$5:AW$62)+COUNTIF(AW$27:AW27, AW27) -1&lt;=(AX$65-AV$63), RANK(AW27, AW$5:AW$62)+COUNTIF(AW$27:AW27, AW27) -1, ""), "")</f>
        <v/>
      </c>
      <c r="AY27" s="138" t="str">
        <f t="shared" si="20"/>
        <v/>
      </c>
      <c r="AZ27" s="143">
        <v>304</v>
      </c>
      <c r="BA27" s="134"/>
      <c r="BB27" s="42">
        <f t="shared" si="21"/>
        <v>4.0348269271607562E-3</v>
      </c>
      <c r="BC27" s="43">
        <f t="shared" si="49"/>
        <v>0</v>
      </c>
      <c r="BD27" s="43">
        <f t="shared" si="22"/>
        <v>304</v>
      </c>
      <c r="BE27" s="43" t="str">
        <f>IF(AZ27&lt;&gt;"", IF(RANK(BD27, BD$5:BD$62)+COUNTIF(BD$27:BD27, BD27) -1&lt;=(BE$65-BC$63), RANK(BD27, BD$5:BD$62)+COUNTIF(BD$27:BD27, BD27) -1, ""), "")</f>
        <v/>
      </c>
      <c r="BF27" s="138" t="str">
        <f t="shared" si="23"/>
        <v/>
      </c>
      <c r="BG27" s="143">
        <v>234</v>
      </c>
      <c r="BH27" s="134"/>
      <c r="BI27" s="42">
        <f t="shared" si="24"/>
        <v>3.5864817227373746E-3</v>
      </c>
      <c r="BJ27" s="43">
        <f t="shared" si="50"/>
        <v>0</v>
      </c>
      <c r="BK27" s="43">
        <f t="shared" si="25"/>
        <v>234</v>
      </c>
      <c r="BL27" s="43" t="str">
        <f>IF(BG27&lt;&gt;"", IF(RANK(BK27, BK$5:BK$62)+COUNTIF(BK$27:BK27, BK27) -1&lt;=(BL$65-BJ$63), RANK(BK27, BK$5:BK$62)+COUNTIF(BK$27:BK27, BK27) -1, ""), "")</f>
        <v/>
      </c>
      <c r="BM27" s="138" t="str">
        <f t="shared" si="26"/>
        <v/>
      </c>
      <c r="BN27" s="143">
        <v>183</v>
      </c>
      <c r="BO27" s="134"/>
      <c r="BP27" s="42">
        <f t="shared" si="27"/>
        <v>2.6423321830284304E-3</v>
      </c>
      <c r="BQ27" s="43">
        <f t="shared" si="51"/>
        <v>0</v>
      </c>
      <c r="BR27" s="43">
        <f t="shared" si="28"/>
        <v>183</v>
      </c>
      <c r="BS27" s="43" t="str">
        <f>IF(BN27&lt;&gt;"", IF(RANK(BR27, BR$5:BR$62)+COUNTIF(BR$27:BR27, BR27) -1&lt;=(BS$65-BQ$63), RANK(BR27, BR$5:BR$62)+COUNTIF(BR$27:BR27, BR27) -1, ""), "")</f>
        <v/>
      </c>
      <c r="BT27" s="138" t="str">
        <f t="shared" si="29"/>
        <v/>
      </c>
      <c r="BU27" s="149" t="str">
        <f t="shared" si="30"/>
        <v/>
      </c>
      <c r="BV27" s="50">
        <f t="shared" si="31"/>
        <v>4856</v>
      </c>
      <c r="BW27" s="51"/>
      <c r="BX27" s="84" t="str">
        <f t="shared" si="32"/>
        <v/>
      </c>
      <c r="BY27" s="86" t="str">
        <f t="shared" si="33"/>
        <v/>
      </c>
      <c r="BZ27" s="86"/>
      <c r="CA27" s="83" t="str">
        <f t="shared" si="34"/>
        <v/>
      </c>
      <c r="CB27" s="86" t="str">
        <f t="shared" si="35"/>
        <v/>
      </c>
      <c r="CC27" s="86" t="str">
        <f t="shared" si="36"/>
        <v/>
      </c>
      <c r="CD27" s="84" t="str">
        <f>IF(BX27&lt;&gt;"", IF(RANK(CC27, CC$5:CC$62)+COUNTIF(CC$27:CC27, CC27) -1&lt;=(B$68-BY$63-CB$63), RANK(CC27, CC$5:CC$62)+COUNTIF(CC$27:CC27, CC27) -1, ""), "")</f>
        <v/>
      </c>
      <c r="CE27" s="93" t="str">
        <f t="shared" si="37"/>
        <v/>
      </c>
      <c r="CF27" s="103" t="str">
        <f t="shared" si="38"/>
        <v/>
      </c>
      <c r="CH27" s="144">
        <f>IF(BV27&lt;&gt; "", BV27/BV63, "")</f>
        <v>1.3853975785783755E-3</v>
      </c>
      <c r="CI27" s="62" t="str">
        <f t="shared" si="39"/>
        <v/>
      </c>
      <c r="CJ27" s="70">
        <f t="shared" si="40"/>
        <v>-1.3853975785783801E-3</v>
      </c>
      <c r="CL27" s="97" t="str">
        <f t="shared" si="41"/>
        <v/>
      </c>
      <c r="CM27" s="62" t="str">
        <f t="shared" si="52"/>
        <v/>
      </c>
      <c r="CN27" s="62" t="str">
        <f t="shared" si="53"/>
        <v/>
      </c>
      <c r="CO27" s="145" t="str">
        <f t="shared" si="54"/>
        <v/>
      </c>
    </row>
    <row r="28" spans="1:93" ht="15" customHeight="1" x14ac:dyDescent="0.2">
      <c r="A28" s="47" t="s">
        <v>240</v>
      </c>
      <c r="B28" s="48" t="s">
        <v>298</v>
      </c>
      <c r="C28" s="141">
        <v>96</v>
      </c>
      <c r="D28" s="134"/>
      <c r="E28" s="42">
        <f t="shared" si="0"/>
        <v>1.3290692362005233E-3</v>
      </c>
      <c r="F28" s="43">
        <f t="shared" si="42"/>
        <v>0</v>
      </c>
      <c r="G28" s="43">
        <f t="shared" si="1"/>
        <v>96</v>
      </c>
      <c r="H28" s="43" t="str">
        <f>IF(C28&lt;&gt;"", IF(RANK(G28, G$5:G$62)+COUNTIF(G$28:G28, G28) -1&lt;=(H$65-F$63), RANK(G28, G$5:G$62)+COUNTIF(G$28:G28, G28) -1, ""), "")</f>
        <v/>
      </c>
      <c r="I28" s="138" t="str">
        <f t="shared" si="2"/>
        <v/>
      </c>
      <c r="J28" s="143">
        <v>82</v>
      </c>
      <c r="K28" s="134"/>
      <c r="L28" s="42">
        <f t="shared" si="3"/>
        <v>1.1320650523234945E-3</v>
      </c>
      <c r="M28" s="43">
        <f t="shared" si="43"/>
        <v>0</v>
      </c>
      <c r="N28" s="43">
        <f t="shared" si="4"/>
        <v>82</v>
      </c>
      <c r="O28" s="43" t="str">
        <f>IF(J28&lt;&gt;"", IF(RANK(N28, N$5:N$62)+COUNTIF(N$28:N28, N28) -1&lt;=(O$65-M$63), RANK(N28, N$5:N$62)+COUNTIF(N$28:N28, N28) -1, ""), "")</f>
        <v/>
      </c>
      <c r="P28" s="138" t="str">
        <f t="shared" si="5"/>
        <v/>
      </c>
      <c r="Q28" s="143">
        <v>168</v>
      </c>
      <c r="R28" s="134"/>
      <c r="S28" s="42">
        <f t="shared" si="6"/>
        <v>2.2951133212202354E-3</v>
      </c>
      <c r="T28" s="43">
        <f t="shared" si="44"/>
        <v>0</v>
      </c>
      <c r="U28" s="43">
        <f t="shared" si="7"/>
        <v>168</v>
      </c>
      <c r="V28" s="43" t="str">
        <f>IF(Q28&lt;&gt;"", IF(RANK(U28, U$5:U$62)+COUNTIF(U$28:U28, U28) -1&lt;=(V$65-T$63), RANK(U28, U$5:U$62)+COUNTIF(U$28:U28, U28) -1, ""), "")</f>
        <v/>
      </c>
      <c r="W28" s="138" t="str">
        <f t="shared" si="8"/>
        <v/>
      </c>
      <c r="X28" s="143">
        <v>135</v>
      </c>
      <c r="Y28" s="134"/>
      <c r="Z28" s="42">
        <f t="shared" si="9"/>
        <v>2.1068402078749005E-3</v>
      </c>
      <c r="AA28" s="43">
        <f t="shared" si="45"/>
        <v>0</v>
      </c>
      <c r="AB28" s="43">
        <f t="shared" si="10"/>
        <v>135</v>
      </c>
      <c r="AC28" s="43" t="str">
        <f>IF(X28&lt;&gt;"", IF(RANK(AB28, AB$5:AB$62)+COUNTIF(AB$28:AB28, AB28) -1&lt;=(AC$65-AA$63), RANK(AB28, AB$5:AB$62)+COUNTIF(AB$28:AB28, AB28) -1, ""), "")</f>
        <v/>
      </c>
      <c r="AD28" s="138" t="str">
        <f t="shared" si="11"/>
        <v/>
      </c>
      <c r="AE28" s="143">
        <v>207</v>
      </c>
      <c r="AF28" s="134"/>
      <c r="AG28" s="42">
        <f t="shared" si="12"/>
        <v>2.8342187414425761E-3</v>
      </c>
      <c r="AH28" s="43">
        <f t="shared" si="46"/>
        <v>0</v>
      </c>
      <c r="AI28" s="43">
        <f t="shared" si="13"/>
        <v>207</v>
      </c>
      <c r="AJ28" s="43" t="str">
        <f>IF(AE28&lt;&gt;"", IF(RANK(AI28, AI$5:AI$62)+COUNTIF(AI$28:AI28, AI28) -1&lt;=(AJ$65-AH$63), RANK(AI28, AI$5:AI$62)+COUNTIF(AI$28:AI28, AI28) -1, ""), "")</f>
        <v/>
      </c>
      <c r="AK28" s="138" t="str">
        <f t="shared" si="14"/>
        <v/>
      </c>
      <c r="AL28" s="143">
        <v>119</v>
      </c>
      <c r="AM28" s="134"/>
      <c r="AN28" s="42">
        <f t="shared" si="15"/>
        <v>1.8148543541253621E-3</v>
      </c>
      <c r="AO28" s="43">
        <f t="shared" si="47"/>
        <v>0</v>
      </c>
      <c r="AP28" s="43">
        <f t="shared" si="16"/>
        <v>119</v>
      </c>
      <c r="AQ28" s="43" t="str">
        <f>IF(AL28&lt;&gt;"", IF(RANK(AP28, AP$5:AP$62)+COUNTIF(AP$28:AP28, AP28) -1&lt;=(AQ$65-AO$63), RANK(AP28, AP$5:AP$62)+COUNTIF(AP$28:AP28, AP28) -1, ""), "")</f>
        <v/>
      </c>
      <c r="AR28" s="138" t="str">
        <f t="shared" si="17"/>
        <v/>
      </c>
      <c r="AS28" s="143">
        <v>125</v>
      </c>
      <c r="AT28" s="134"/>
      <c r="AU28" s="42">
        <f t="shared" si="18"/>
        <v>1.7747110770366585E-3</v>
      </c>
      <c r="AV28" s="43">
        <f t="shared" si="48"/>
        <v>0</v>
      </c>
      <c r="AW28" s="43">
        <f t="shared" si="19"/>
        <v>125</v>
      </c>
      <c r="AX28" s="43" t="str">
        <f>IF(AS28&lt;&gt;"", IF(RANK(AW28, AW$5:AW$62)+COUNTIF(AW$28:AW28, AW28) -1&lt;=(AX$65-AV$63), RANK(AW28, AW$5:AW$62)+COUNTIF(AW$28:AW28, AW28) -1, ""), "")</f>
        <v/>
      </c>
      <c r="AY28" s="138" t="str">
        <f t="shared" si="20"/>
        <v/>
      </c>
      <c r="AZ28" s="143">
        <v>86</v>
      </c>
      <c r="BA28" s="134"/>
      <c r="BB28" s="42">
        <f t="shared" si="21"/>
        <v>1.1414313017625822E-3</v>
      </c>
      <c r="BC28" s="43">
        <f t="shared" si="49"/>
        <v>0</v>
      </c>
      <c r="BD28" s="43">
        <f t="shared" si="22"/>
        <v>86</v>
      </c>
      <c r="BE28" s="43" t="str">
        <f>IF(AZ28&lt;&gt;"", IF(RANK(BD28, BD$5:BD$62)+COUNTIF(BD$28:BD28, BD28) -1&lt;=(BE$65-BC$63), RANK(BD28, BD$5:BD$62)+COUNTIF(BD$28:BD28, BD28) -1, ""), "")</f>
        <v/>
      </c>
      <c r="BF28" s="138" t="str">
        <f t="shared" si="23"/>
        <v/>
      </c>
      <c r="BG28" s="143">
        <v>76</v>
      </c>
      <c r="BH28" s="134"/>
      <c r="BI28" s="42">
        <f t="shared" si="24"/>
        <v>1.1648402176411986E-3</v>
      </c>
      <c r="BJ28" s="43">
        <f t="shared" si="50"/>
        <v>0</v>
      </c>
      <c r="BK28" s="43">
        <f t="shared" si="25"/>
        <v>76</v>
      </c>
      <c r="BL28" s="43" t="str">
        <f>IF(BG28&lt;&gt;"", IF(RANK(BK28, BK$5:BK$62)+COUNTIF(BK$28:BK28, BK28) -1&lt;=(BL$65-BJ$63), RANK(BK28, BK$5:BK$62)+COUNTIF(BK$28:BK28, BK28) -1, ""), "")</f>
        <v/>
      </c>
      <c r="BM28" s="138" t="str">
        <f t="shared" si="26"/>
        <v/>
      </c>
      <c r="BN28" s="143">
        <v>67</v>
      </c>
      <c r="BO28" s="134"/>
      <c r="BP28" s="42">
        <f t="shared" si="27"/>
        <v>9.67411236409316E-4</v>
      </c>
      <c r="BQ28" s="43">
        <f t="shared" si="51"/>
        <v>0</v>
      </c>
      <c r="BR28" s="43">
        <f t="shared" si="28"/>
        <v>67</v>
      </c>
      <c r="BS28" s="43" t="str">
        <f>IF(BN28&lt;&gt;"", IF(RANK(BR28, BR$5:BR$62)+COUNTIF(BR$28:BR28, BR28) -1&lt;=(BS$65-BQ$63), RANK(BR28, BR$5:BR$62)+COUNTIF(BR$28:BR28, BR28) -1, ""), "")</f>
        <v/>
      </c>
      <c r="BT28" s="138" t="str">
        <f t="shared" si="29"/>
        <v/>
      </c>
      <c r="BU28" s="149" t="str">
        <f t="shared" si="30"/>
        <v/>
      </c>
      <c r="BV28" s="50">
        <f t="shared" si="31"/>
        <v>1161</v>
      </c>
      <c r="BW28" s="51"/>
      <c r="BX28" s="84" t="str">
        <f t="shared" si="32"/>
        <v/>
      </c>
      <c r="BY28" s="86" t="str">
        <f t="shared" si="33"/>
        <v/>
      </c>
      <c r="BZ28" s="86"/>
      <c r="CA28" s="83" t="str">
        <f t="shared" si="34"/>
        <v/>
      </c>
      <c r="CB28" s="86" t="str">
        <f t="shared" si="35"/>
        <v/>
      </c>
      <c r="CC28" s="86" t="str">
        <f t="shared" si="36"/>
        <v/>
      </c>
      <c r="CD28" s="84" t="str">
        <f>IF(BX28&lt;&gt;"", IF(RANK(CC28, CC$5:CC$62)+COUNTIF(CC$28:CC28, CC28) -1&lt;=(B$68-BY$63-CB$63), RANK(CC28, CC$5:CC$62)+COUNTIF(CC$28:CC28, CC28) -1, ""), "")</f>
        <v/>
      </c>
      <c r="CE28" s="93" t="str">
        <f t="shared" si="37"/>
        <v/>
      </c>
      <c r="CF28" s="103" t="str">
        <f t="shared" si="38"/>
        <v/>
      </c>
      <c r="CH28" s="144">
        <f>IF(BV28&lt;&gt; "", BV28/BV63, "")</f>
        <v>3.312287044335861E-4</v>
      </c>
      <c r="CI28" s="62" t="str">
        <f t="shared" si="39"/>
        <v/>
      </c>
      <c r="CJ28" s="70">
        <f t="shared" si="40"/>
        <v>-3.3122870443358599E-4</v>
      </c>
      <c r="CL28" s="97" t="str">
        <f t="shared" si="41"/>
        <v/>
      </c>
      <c r="CM28" s="62" t="str">
        <f t="shared" si="52"/>
        <v/>
      </c>
      <c r="CN28" s="62" t="str">
        <f t="shared" si="53"/>
        <v/>
      </c>
      <c r="CO28" s="145" t="str">
        <f t="shared" si="54"/>
        <v/>
      </c>
    </row>
    <row r="29" spans="1:93" ht="15" customHeight="1" x14ac:dyDescent="0.2">
      <c r="A29" s="47" t="s">
        <v>241</v>
      </c>
      <c r="B29" s="48" t="s">
        <v>299</v>
      </c>
      <c r="C29" s="141">
        <v>207</v>
      </c>
      <c r="D29" s="134"/>
      <c r="E29" s="42">
        <f t="shared" si="0"/>
        <v>2.8658055405573783E-3</v>
      </c>
      <c r="F29" s="43">
        <f t="shared" si="42"/>
        <v>0</v>
      </c>
      <c r="G29" s="43">
        <f t="shared" si="1"/>
        <v>207</v>
      </c>
      <c r="H29" s="43" t="str">
        <f>IF(C29&lt;&gt;"", IF(RANK(G29, G$5:G$62)+COUNTIF(G$29:G29, G29) -1&lt;=(H$65-F$63), RANK(G29, G$5:G$62)+COUNTIF(G$29:G29, G29) -1, ""), "")</f>
        <v/>
      </c>
      <c r="I29" s="138" t="str">
        <f t="shared" si="2"/>
        <v/>
      </c>
      <c r="J29" s="143">
        <v>225</v>
      </c>
      <c r="K29" s="134"/>
      <c r="L29" s="42">
        <f t="shared" si="3"/>
        <v>3.1062760582047104E-3</v>
      </c>
      <c r="M29" s="43">
        <f t="shared" si="43"/>
        <v>0</v>
      </c>
      <c r="N29" s="43">
        <f t="shared" si="4"/>
        <v>225</v>
      </c>
      <c r="O29" s="43" t="str">
        <f>IF(J29&lt;&gt;"", IF(RANK(N29, N$5:N$62)+COUNTIF(N$29:N29, N29) -1&lt;=(O$65-M$63), RANK(N29, N$5:N$62)+COUNTIF(N$29:N29, N29) -1, ""), "")</f>
        <v/>
      </c>
      <c r="P29" s="138" t="str">
        <f t="shared" si="5"/>
        <v/>
      </c>
      <c r="Q29" s="143">
        <v>252</v>
      </c>
      <c r="R29" s="134"/>
      <c r="S29" s="42">
        <f t="shared" si="6"/>
        <v>3.4426699818303529E-3</v>
      </c>
      <c r="T29" s="43">
        <f t="shared" si="44"/>
        <v>0</v>
      </c>
      <c r="U29" s="43">
        <f t="shared" si="7"/>
        <v>252</v>
      </c>
      <c r="V29" s="43" t="str">
        <f>IF(Q29&lt;&gt;"", IF(RANK(U29, U$5:U$62)+COUNTIF(U$29:U29, U29) -1&lt;=(V$65-T$63), RANK(U29, U$5:U$62)+COUNTIF(U$29:U29, U29) -1, ""), "")</f>
        <v/>
      </c>
      <c r="W29" s="138" t="str">
        <f t="shared" si="8"/>
        <v/>
      </c>
      <c r="X29" s="143">
        <v>329</v>
      </c>
      <c r="Y29" s="134"/>
      <c r="Z29" s="42">
        <f t="shared" si="9"/>
        <v>5.1344476177099425E-3</v>
      </c>
      <c r="AA29" s="43">
        <f t="shared" si="45"/>
        <v>0</v>
      </c>
      <c r="AB29" s="43">
        <f t="shared" si="10"/>
        <v>329</v>
      </c>
      <c r="AC29" s="43" t="str">
        <f>IF(X29&lt;&gt;"", IF(RANK(AB29, AB$5:AB$62)+COUNTIF(AB$29:AB29, AB29) -1&lt;=(AC$65-AA$63), RANK(AB29, AB$5:AB$62)+COUNTIF(AB$29:AB29, AB29) -1, ""), "")</f>
        <v/>
      </c>
      <c r="AD29" s="138" t="str">
        <f t="shared" si="11"/>
        <v/>
      </c>
      <c r="AE29" s="143">
        <v>270</v>
      </c>
      <c r="AF29" s="134"/>
      <c r="AG29" s="42">
        <f t="shared" si="12"/>
        <v>3.6968070540555342E-3</v>
      </c>
      <c r="AH29" s="43">
        <f t="shared" si="46"/>
        <v>0</v>
      </c>
      <c r="AI29" s="43">
        <f t="shared" si="13"/>
        <v>270</v>
      </c>
      <c r="AJ29" s="43" t="str">
        <f>IF(AE29&lt;&gt;"", IF(RANK(AI29, AI$5:AI$62)+COUNTIF(AI$29:AI29, AI29) -1&lt;=(AJ$65-AH$63), RANK(AI29, AI$5:AI$62)+COUNTIF(AI$29:AI29, AI29) -1, ""), "")</f>
        <v/>
      </c>
      <c r="AK29" s="138" t="str">
        <f t="shared" si="14"/>
        <v/>
      </c>
      <c r="AL29" s="143">
        <v>257</v>
      </c>
      <c r="AM29" s="134"/>
      <c r="AN29" s="42">
        <f t="shared" si="15"/>
        <v>3.9194753698337656E-3</v>
      </c>
      <c r="AO29" s="43">
        <f t="shared" si="47"/>
        <v>0</v>
      </c>
      <c r="AP29" s="43">
        <f t="shared" si="16"/>
        <v>257</v>
      </c>
      <c r="AQ29" s="43" t="str">
        <f>IF(AL29&lt;&gt;"", IF(RANK(AP29, AP$5:AP$62)+COUNTIF(AP$29:AP29, AP29) -1&lt;=(AQ$65-AO$63), RANK(AP29, AP$5:AP$62)+COUNTIF(AP$29:AP29, AP29) -1, ""), "")</f>
        <v/>
      </c>
      <c r="AR29" s="138" t="str">
        <f t="shared" si="17"/>
        <v/>
      </c>
      <c r="AS29" s="143">
        <v>284</v>
      </c>
      <c r="AT29" s="134"/>
      <c r="AU29" s="42">
        <f t="shared" si="18"/>
        <v>4.0321435670272882E-3</v>
      </c>
      <c r="AV29" s="43">
        <f t="shared" si="48"/>
        <v>0</v>
      </c>
      <c r="AW29" s="43">
        <f t="shared" si="19"/>
        <v>284</v>
      </c>
      <c r="AX29" s="43" t="str">
        <f>IF(AS29&lt;&gt;"", IF(RANK(AW29, AW$5:AW$62)+COUNTIF(AW$29:AW29, AW29) -1&lt;=(AX$65-AV$63), RANK(AW29, AW$5:AW$62)+COUNTIF(AW$29:AW29, AW29) -1, ""), "")</f>
        <v/>
      </c>
      <c r="AY29" s="138" t="str">
        <f t="shared" si="20"/>
        <v/>
      </c>
      <c r="AZ29" s="143">
        <v>239</v>
      </c>
      <c r="BA29" s="134"/>
      <c r="BB29" s="42">
        <f t="shared" si="21"/>
        <v>3.1721172223401995E-3</v>
      </c>
      <c r="BC29" s="43">
        <f t="shared" si="49"/>
        <v>0</v>
      </c>
      <c r="BD29" s="43">
        <f t="shared" si="22"/>
        <v>239</v>
      </c>
      <c r="BE29" s="43" t="str">
        <f>IF(AZ29&lt;&gt;"", IF(RANK(BD29, BD$5:BD$62)+COUNTIF(BD$29:BD29, BD29) -1&lt;=(BE$65-BC$63), RANK(BD29, BD$5:BD$62)+COUNTIF(BD$29:BD29, BD29) -1, ""), "")</f>
        <v/>
      </c>
      <c r="BF29" s="138" t="str">
        <f t="shared" si="23"/>
        <v/>
      </c>
      <c r="BG29" s="143">
        <v>181</v>
      </c>
      <c r="BH29" s="134"/>
      <c r="BI29" s="42">
        <f t="shared" si="24"/>
        <v>2.7741589393823281E-3</v>
      </c>
      <c r="BJ29" s="43">
        <f t="shared" si="50"/>
        <v>0</v>
      </c>
      <c r="BK29" s="43">
        <f t="shared" si="25"/>
        <v>181</v>
      </c>
      <c r="BL29" s="43" t="str">
        <f>IF(BG29&lt;&gt;"", IF(RANK(BK29, BK$5:BK$62)+COUNTIF(BK$29:BK29, BK29) -1&lt;=(BL$65-BJ$63), RANK(BK29, BK$5:BK$62)+COUNTIF(BK$29:BK29, BK29) -1, ""), "")</f>
        <v/>
      </c>
      <c r="BM29" s="138" t="str">
        <f t="shared" si="26"/>
        <v/>
      </c>
      <c r="BN29" s="143">
        <v>154</v>
      </c>
      <c r="BO29" s="134"/>
      <c r="BP29" s="42">
        <f t="shared" si="27"/>
        <v>2.2236019463736517E-3</v>
      </c>
      <c r="BQ29" s="43">
        <f t="shared" si="51"/>
        <v>0</v>
      </c>
      <c r="BR29" s="43">
        <f t="shared" si="28"/>
        <v>154</v>
      </c>
      <c r="BS29" s="43" t="str">
        <f>IF(BN29&lt;&gt;"", IF(RANK(BR29, BR$5:BR$62)+COUNTIF(BR$29:BR29, BR29) -1&lt;=(BS$65-BQ$63), RANK(BR29, BR$5:BR$62)+COUNTIF(BR$29:BR29, BR29) -1, ""), "")</f>
        <v/>
      </c>
      <c r="BT29" s="138" t="str">
        <f t="shared" si="29"/>
        <v/>
      </c>
      <c r="BU29" s="149" t="str">
        <f t="shared" si="30"/>
        <v/>
      </c>
      <c r="BV29" s="50">
        <f t="shared" si="31"/>
        <v>2398</v>
      </c>
      <c r="BW29" s="51"/>
      <c r="BX29" s="84" t="str">
        <f t="shared" si="32"/>
        <v/>
      </c>
      <c r="BY29" s="86" t="str">
        <f t="shared" si="33"/>
        <v/>
      </c>
      <c r="BZ29" s="86"/>
      <c r="CA29" s="83" t="str">
        <f t="shared" si="34"/>
        <v/>
      </c>
      <c r="CB29" s="86" t="str">
        <f t="shared" si="35"/>
        <v/>
      </c>
      <c r="CC29" s="86" t="str">
        <f t="shared" si="36"/>
        <v/>
      </c>
      <c r="CD29" s="84" t="str">
        <f>IF(BX29&lt;&gt;"", IF(RANK(CC29, CC$5:CC$62)+COUNTIF(CC$29:CC29, CC29) -1&lt;=(B$68-BY$63-CB$63), RANK(CC29, CC$5:CC$62)+COUNTIF(CC$29:CC29, CC29) -1, ""), "")</f>
        <v/>
      </c>
      <c r="CE29" s="93" t="str">
        <f t="shared" si="37"/>
        <v/>
      </c>
      <c r="CF29" s="103" t="str">
        <f t="shared" si="38"/>
        <v/>
      </c>
      <c r="CH29" s="144">
        <f>IF(BV29&lt;&gt; "", BV29/BV63, "")</f>
        <v>6.8413990803767386E-4</v>
      </c>
      <c r="CI29" s="62" t="str">
        <f t="shared" si="39"/>
        <v/>
      </c>
      <c r="CJ29" s="70">
        <f t="shared" si="40"/>
        <v>-6.8413990803767397E-4</v>
      </c>
      <c r="CL29" s="97" t="str">
        <f t="shared" si="41"/>
        <v/>
      </c>
      <c r="CM29" s="62" t="str">
        <f t="shared" si="52"/>
        <v/>
      </c>
      <c r="CN29" s="62" t="str">
        <f t="shared" si="53"/>
        <v/>
      </c>
      <c r="CO29" s="145" t="str">
        <f t="shared" si="54"/>
        <v/>
      </c>
    </row>
    <row r="30" spans="1:93" ht="15" customHeight="1" x14ac:dyDescent="0.2">
      <c r="A30" s="47" t="s">
        <v>242</v>
      </c>
      <c r="B30" s="48" t="s">
        <v>300</v>
      </c>
      <c r="C30" s="49"/>
      <c r="D30" s="134"/>
      <c r="E30" s="42" t="str">
        <f t="shared" si="0"/>
        <v/>
      </c>
      <c r="F30" s="43" t="str">
        <f t="shared" si="42"/>
        <v/>
      </c>
      <c r="G30" s="43" t="str">
        <f t="shared" si="1"/>
        <v/>
      </c>
      <c r="H30" s="43" t="str">
        <f>IF(C30&lt;&gt;"", IF(RANK(G30, G$5:G$62)+COUNTIF(G$30:G30, G30) -1&lt;=(H$65-F$63), RANK(G30, G$5:G$62)+COUNTIF(G$30:G30, G30) -1, ""), "")</f>
        <v/>
      </c>
      <c r="I30" s="138" t="str">
        <f t="shared" si="2"/>
        <v/>
      </c>
      <c r="J30" s="142"/>
      <c r="K30" s="134"/>
      <c r="L30" s="42" t="str">
        <f t="shared" si="3"/>
        <v/>
      </c>
      <c r="M30" s="43" t="str">
        <f t="shared" si="43"/>
        <v/>
      </c>
      <c r="N30" s="43" t="str">
        <f t="shared" si="4"/>
        <v/>
      </c>
      <c r="O30" s="43" t="str">
        <f>IF(J30&lt;&gt;"", IF(RANK(N30, N$5:N$62)+COUNTIF(N$30:N30, N30) -1&lt;=(O$65-M$63), RANK(N30, N$5:N$62)+COUNTIF(N$30:N30, N30) -1, ""), "")</f>
        <v/>
      </c>
      <c r="P30" s="138" t="str">
        <f t="shared" si="5"/>
        <v/>
      </c>
      <c r="Q30" s="142"/>
      <c r="R30" s="134"/>
      <c r="S30" s="42" t="str">
        <f t="shared" si="6"/>
        <v/>
      </c>
      <c r="T30" s="43" t="str">
        <f t="shared" si="44"/>
        <v/>
      </c>
      <c r="U30" s="43" t="str">
        <f t="shared" si="7"/>
        <v/>
      </c>
      <c r="V30" s="43" t="str">
        <f>IF(Q30&lt;&gt;"", IF(RANK(U30, U$5:U$62)+COUNTIF(U$30:U30, U30) -1&lt;=(V$65-T$63), RANK(U30, U$5:U$62)+COUNTIF(U$30:U30, U30) -1, ""), "")</f>
        <v/>
      </c>
      <c r="W30" s="138" t="str">
        <f t="shared" si="8"/>
        <v/>
      </c>
      <c r="X30" s="142"/>
      <c r="Y30" s="134"/>
      <c r="Z30" s="42" t="str">
        <f t="shared" si="9"/>
        <v/>
      </c>
      <c r="AA30" s="43" t="str">
        <f t="shared" si="45"/>
        <v/>
      </c>
      <c r="AB30" s="43" t="str">
        <f t="shared" si="10"/>
        <v/>
      </c>
      <c r="AC30" s="43" t="str">
        <f>IF(X30&lt;&gt;"", IF(RANK(AB30, AB$5:AB$62)+COUNTIF(AB$30:AB30, AB30) -1&lt;=(AC$65-AA$63), RANK(AB30, AB$5:AB$62)+COUNTIF(AB$30:AB30, AB30) -1, ""), "")</f>
        <v/>
      </c>
      <c r="AD30" s="138" t="str">
        <f t="shared" si="11"/>
        <v/>
      </c>
      <c r="AE30" s="142"/>
      <c r="AF30" s="134"/>
      <c r="AG30" s="42" t="str">
        <f t="shared" si="12"/>
        <v/>
      </c>
      <c r="AH30" s="43" t="str">
        <f t="shared" si="46"/>
        <v/>
      </c>
      <c r="AI30" s="43" t="str">
        <f t="shared" si="13"/>
        <v/>
      </c>
      <c r="AJ30" s="43" t="str">
        <f>IF(AE30&lt;&gt;"", IF(RANK(AI30, AI$5:AI$62)+COUNTIF(AI$30:AI30, AI30) -1&lt;=(AJ$65-AH$63), RANK(AI30, AI$5:AI$62)+COUNTIF(AI$30:AI30, AI30) -1, ""), "")</f>
        <v/>
      </c>
      <c r="AK30" s="138" t="str">
        <f t="shared" si="14"/>
        <v/>
      </c>
      <c r="AL30" s="142"/>
      <c r="AM30" s="134"/>
      <c r="AN30" s="42" t="str">
        <f t="shared" si="15"/>
        <v/>
      </c>
      <c r="AO30" s="43" t="str">
        <f t="shared" si="47"/>
        <v/>
      </c>
      <c r="AP30" s="43" t="str">
        <f t="shared" si="16"/>
        <v/>
      </c>
      <c r="AQ30" s="43" t="str">
        <f>IF(AL30&lt;&gt;"", IF(RANK(AP30, AP$5:AP$62)+COUNTIF(AP$30:AP30, AP30) -1&lt;=(AQ$65-AO$63), RANK(AP30, AP$5:AP$62)+COUNTIF(AP$30:AP30, AP30) -1, ""), "")</f>
        <v/>
      </c>
      <c r="AR30" s="138" t="str">
        <f t="shared" si="17"/>
        <v/>
      </c>
      <c r="AS30" s="142"/>
      <c r="AT30" s="134"/>
      <c r="AU30" s="42" t="str">
        <f t="shared" si="18"/>
        <v/>
      </c>
      <c r="AV30" s="43" t="str">
        <f t="shared" si="48"/>
        <v/>
      </c>
      <c r="AW30" s="43" t="str">
        <f t="shared" si="19"/>
        <v/>
      </c>
      <c r="AX30" s="43" t="str">
        <f>IF(AS30&lt;&gt;"", IF(RANK(AW30, AW$5:AW$62)+COUNTIF(AW$30:AW30, AW30) -1&lt;=(AX$65-AV$63), RANK(AW30, AW$5:AW$62)+COUNTIF(AW$30:AW30, AW30) -1, ""), "")</f>
        <v/>
      </c>
      <c r="AY30" s="138" t="str">
        <f t="shared" si="20"/>
        <v/>
      </c>
      <c r="AZ30" s="142"/>
      <c r="BA30" s="134"/>
      <c r="BB30" s="42" t="str">
        <f t="shared" si="21"/>
        <v/>
      </c>
      <c r="BC30" s="43" t="str">
        <f t="shared" si="49"/>
        <v/>
      </c>
      <c r="BD30" s="43" t="str">
        <f t="shared" si="22"/>
        <v/>
      </c>
      <c r="BE30" s="43" t="str">
        <f>IF(AZ30&lt;&gt;"", IF(RANK(BD30, BD$5:BD$62)+COUNTIF(BD$30:BD30, BD30) -1&lt;=(BE$65-BC$63), RANK(BD30, BD$5:BD$62)+COUNTIF(BD$30:BD30, BD30) -1, ""), "")</f>
        <v/>
      </c>
      <c r="BF30" s="138" t="str">
        <f t="shared" si="23"/>
        <v/>
      </c>
      <c r="BG30" s="142"/>
      <c r="BH30" s="134"/>
      <c r="BI30" s="42" t="str">
        <f t="shared" si="24"/>
        <v/>
      </c>
      <c r="BJ30" s="43" t="str">
        <f t="shared" si="50"/>
        <v/>
      </c>
      <c r="BK30" s="43" t="str">
        <f t="shared" si="25"/>
        <v/>
      </c>
      <c r="BL30" s="43" t="str">
        <f>IF(BG30&lt;&gt;"", IF(RANK(BK30, BK$5:BK$62)+COUNTIF(BK$30:BK30, BK30) -1&lt;=(BL$65-BJ$63), RANK(BK30, BK$5:BK$62)+COUNTIF(BK$30:BK30, BK30) -1, ""), "")</f>
        <v/>
      </c>
      <c r="BM30" s="138" t="str">
        <f t="shared" si="26"/>
        <v/>
      </c>
      <c r="BN30" s="142"/>
      <c r="BO30" s="134"/>
      <c r="BP30" s="42" t="str">
        <f t="shared" si="27"/>
        <v/>
      </c>
      <c r="BQ30" s="43" t="str">
        <f t="shared" si="51"/>
        <v/>
      </c>
      <c r="BR30" s="43" t="str">
        <f t="shared" si="28"/>
        <v/>
      </c>
      <c r="BS30" s="43" t="str">
        <f>IF(BN30&lt;&gt;"", IF(RANK(BR30, BR$5:BR$62)+COUNTIF(BR$30:BR30, BR30) -1&lt;=(BS$65-BQ$63), RANK(BR30, BR$5:BR$62)+COUNTIF(BR$30:BR30, BR30) -1, ""), "")</f>
        <v/>
      </c>
      <c r="BT30" s="138" t="str">
        <f t="shared" si="29"/>
        <v/>
      </c>
      <c r="BU30" s="149" t="str">
        <f t="shared" si="30"/>
        <v/>
      </c>
      <c r="BV30" s="50" t="str">
        <f t="shared" si="31"/>
        <v/>
      </c>
      <c r="BW30" s="51"/>
      <c r="BX30" s="84" t="str">
        <f t="shared" si="32"/>
        <v/>
      </c>
      <c r="BY30" s="86" t="str">
        <f t="shared" si="33"/>
        <v/>
      </c>
      <c r="BZ30" s="86"/>
      <c r="CA30" s="83" t="str">
        <f t="shared" si="34"/>
        <v/>
      </c>
      <c r="CB30" s="86" t="str">
        <f t="shared" si="35"/>
        <v/>
      </c>
      <c r="CC30" s="86" t="str">
        <f t="shared" si="36"/>
        <v/>
      </c>
      <c r="CD30" s="84" t="str">
        <f>IF(BX30&lt;&gt;"", IF(RANK(CC30, CC$5:CC$62)+COUNTIF(CC$30:CC30, CC30) -1&lt;=(B$68-BY$63-CB$63), RANK(CC30, CC$5:CC$62)+COUNTIF(CC$30:CC30, CC30) -1, ""), "")</f>
        <v/>
      </c>
      <c r="CE30" s="93" t="str">
        <f t="shared" si="37"/>
        <v/>
      </c>
      <c r="CF30" s="103" t="str">
        <f t="shared" si="38"/>
        <v/>
      </c>
      <c r="CH30" s="144" t="str">
        <f>IF(BV30&lt;&gt; "", BV30/BV63, "")</f>
        <v/>
      </c>
      <c r="CI30" s="62" t="str">
        <f t="shared" si="39"/>
        <v/>
      </c>
      <c r="CJ30" s="70" t="str">
        <f t="shared" si="40"/>
        <v/>
      </c>
      <c r="CL30" s="97" t="str">
        <f t="shared" si="41"/>
        <v/>
      </c>
      <c r="CM30" s="62" t="str">
        <f t="shared" si="52"/>
        <v/>
      </c>
      <c r="CN30" s="62" t="str">
        <f t="shared" si="53"/>
        <v/>
      </c>
      <c r="CO30" s="145" t="str">
        <f t="shared" si="54"/>
        <v/>
      </c>
    </row>
    <row r="31" spans="1:93" ht="15" customHeight="1" x14ac:dyDescent="0.2">
      <c r="A31" s="160" t="s">
        <v>243</v>
      </c>
      <c r="B31" s="161" t="s">
        <v>301</v>
      </c>
      <c r="C31" s="162">
        <v>41764</v>
      </c>
      <c r="D31" s="163"/>
      <c r="E31" s="164">
        <f t="shared" si="0"/>
        <v>0.57820049563206932</v>
      </c>
      <c r="F31" s="165">
        <f t="shared" si="42"/>
        <v>0</v>
      </c>
      <c r="G31" s="165">
        <f t="shared" si="1"/>
        <v>41764</v>
      </c>
      <c r="H31" s="165" t="str">
        <f>IF(C31&lt;&gt;"", IF(RANK(G31, G$5:G$62)+COUNTIF(G$31:G31, G31) -1&lt;=(H$65-F$63), RANK(G31, G$5:G$62)+COUNTIF(G$31:G31, G31) -1, ""), "")</f>
        <v/>
      </c>
      <c r="I31" s="166" t="str">
        <f t="shared" si="2"/>
        <v/>
      </c>
      <c r="J31" s="167">
        <v>125461</v>
      </c>
      <c r="K31" s="163"/>
      <c r="L31" s="164">
        <f t="shared" si="3"/>
        <v>1.7320733357263163</v>
      </c>
      <c r="M31" s="165">
        <f t="shared" si="43"/>
        <v>1</v>
      </c>
      <c r="N31" s="165">
        <f t="shared" si="4"/>
        <v>53027</v>
      </c>
      <c r="O31" s="165">
        <f>IF(J31&lt;&gt;"", IF(RANK(N31, N$5:N$62)+COUNTIF(N$31:N31, N31) -1&lt;=(O$65-M$63), RANK(N31, N$5:N$62)+COUNTIF(N$31:N31, N31) -1, ""), "")</f>
        <v>2</v>
      </c>
      <c r="P31" s="166">
        <f t="shared" si="5"/>
        <v>2</v>
      </c>
      <c r="Q31" s="167">
        <v>127144</v>
      </c>
      <c r="R31" s="163"/>
      <c r="S31" s="164">
        <f t="shared" si="6"/>
        <v>1.736963619721581</v>
      </c>
      <c r="T31" s="165">
        <f t="shared" si="44"/>
        <v>1</v>
      </c>
      <c r="U31" s="165">
        <f t="shared" si="7"/>
        <v>53945</v>
      </c>
      <c r="V31" s="165">
        <f>IF(Q31&lt;&gt;"", IF(RANK(U31, U$5:U$62)+COUNTIF(U$31:U31, U31) -1&lt;=(V$65-T$63), RANK(U31, U$5:U$62)+COUNTIF(U$31:U31, U31) -1, ""), "")</f>
        <v>2</v>
      </c>
      <c r="W31" s="166">
        <f t="shared" si="8"/>
        <v>2</v>
      </c>
      <c r="X31" s="167">
        <v>34425</v>
      </c>
      <c r="Y31" s="163"/>
      <c r="Z31" s="164">
        <f t="shared" si="9"/>
        <v>0.53724425300809964</v>
      </c>
      <c r="AA31" s="165">
        <f t="shared" si="45"/>
        <v>0</v>
      </c>
      <c r="AB31" s="165">
        <f t="shared" si="10"/>
        <v>34425</v>
      </c>
      <c r="AC31" s="165" t="str">
        <f>IF(X31&lt;&gt;"", IF(RANK(AB31, AB$5:AB$62)+COUNTIF(AB$31:AB31, AB31) -1&lt;=(AC$65-AA$63), RANK(AB31, AB$5:AB$62)+COUNTIF(AB$31:AB31, AB31) -1, ""), "")</f>
        <v/>
      </c>
      <c r="AD31" s="166" t="str">
        <f t="shared" si="11"/>
        <v/>
      </c>
      <c r="AE31" s="167">
        <v>49291</v>
      </c>
      <c r="AF31" s="163"/>
      <c r="AG31" s="164">
        <f t="shared" si="12"/>
        <v>0.67488635741278269</v>
      </c>
      <c r="AH31" s="165">
        <f t="shared" si="46"/>
        <v>0</v>
      </c>
      <c r="AI31" s="165">
        <f t="shared" si="13"/>
        <v>49291</v>
      </c>
      <c r="AJ31" s="165">
        <f>IF(AE31&lt;&gt;"", IF(RANK(AI31, AI$5:AI$62)+COUNTIF(AI$31:AI31, AI31) -1&lt;=(AJ$65-AH$63), RANK(AI31, AI$5:AI$62)+COUNTIF(AI$31:AI31, AI31) -1, ""), "")</f>
        <v>1</v>
      </c>
      <c r="AK31" s="166">
        <f t="shared" si="14"/>
        <v>1</v>
      </c>
      <c r="AL31" s="167">
        <v>31118</v>
      </c>
      <c r="AM31" s="163"/>
      <c r="AN31" s="164">
        <f t="shared" si="15"/>
        <v>0.47457678816531951</v>
      </c>
      <c r="AO31" s="165">
        <f t="shared" si="47"/>
        <v>0</v>
      </c>
      <c r="AP31" s="165">
        <f t="shared" si="16"/>
        <v>31118</v>
      </c>
      <c r="AQ31" s="165" t="str">
        <f>IF(AL31&lt;&gt;"", IF(RANK(AP31, AP$5:AP$62)+COUNTIF(AP$31:AP31, AP31) -1&lt;=(AQ$65-AO$63), RANK(AP31, AP$5:AP$62)+COUNTIF(AP$31:AP31, AP31) -1, ""), "")</f>
        <v/>
      </c>
      <c r="AR31" s="166" t="str">
        <f t="shared" si="17"/>
        <v/>
      </c>
      <c r="AS31" s="167">
        <v>26613</v>
      </c>
      <c r="AT31" s="163"/>
      <c r="AU31" s="164">
        <f t="shared" si="18"/>
        <v>0.3778430871454127</v>
      </c>
      <c r="AV31" s="165">
        <f t="shared" si="48"/>
        <v>0</v>
      </c>
      <c r="AW31" s="165">
        <f t="shared" si="19"/>
        <v>26613</v>
      </c>
      <c r="AX31" s="165" t="str">
        <f>IF(AS31&lt;&gt;"", IF(RANK(AW31, AW$5:AW$62)+COUNTIF(AW$31:AW31, AW31) -1&lt;=(AX$65-AV$63), RANK(AW31, AW$5:AW$62)+COUNTIF(AW$31:AW31, AW31) -1, ""), "")</f>
        <v/>
      </c>
      <c r="AY31" s="166" t="str">
        <f t="shared" si="20"/>
        <v/>
      </c>
      <c r="AZ31" s="167">
        <v>15429</v>
      </c>
      <c r="BA31" s="163"/>
      <c r="BB31" s="164">
        <f t="shared" si="21"/>
        <v>0.20478073901040561</v>
      </c>
      <c r="BC31" s="165">
        <f t="shared" si="49"/>
        <v>0</v>
      </c>
      <c r="BD31" s="165">
        <f t="shared" si="22"/>
        <v>15429</v>
      </c>
      <c r="BE31" s="165" t="str">
        <f>IF(AZ31&lt;&gt;"", IF(RANK(BD31, BD$5:BD$62)+COUNTIF(BD$31:BD31, BD31) -1&lt;=(BE$65-BC$63), RANK(BD31, BD$5:BD$62)+COUNTIF(BD$31:BD31, BD31) -1, ""), "")</f>
        <v/>
      </c>
      <c r="BF31" s="166" t="str">
        <f t="shared" si="23"/>
        <v/>
      </c>
      <c r="BG31" s="167">
        <v>6185</v>
      </c>
      <c r="BH31" s="163"/>
      <c r="BI31" s="164">
        <f t="shared" si="24"/>
        <v>9.4796536133037013E-2</v>
      </c>
      <c r="BJ31" s="165">
        <f t="shared" si="50"/>
        <v>0</v>
      </c>
      <c r="BK31" s="165">
        <f t="shared" si="25"/>
        <v>6185</v>
      </c>
      <c r="BL31" s="165" t="str">
        <f>IF(BG31&lt;&gt;"", IF(RANK(BK31, BK$5:BK$62)+COUNTIF(BK$31:BK31, BK31) -1&lt;=(BL$65-BJ$63), RANK(BK31, BK$5:BK$62)+COUNTIF(BK$31:BK31, BK31) -1, ""), "")</f>
        <v/>
      </c>
      <c r="BM31" s="166" t="str">
        <f t="shared" si="26"/>
        <v/>
      </c>
      <c r="BN31" s="167">
        <v>14400</v>
      </c>
      <c r="BO31" s="163"/>
      <c r="BP31" s="164">
        <f t="shared" si="27"/>
        <v>0.20792122095961418</v>
      </c>
      <c r="BQ31" s="165">
        <f t="shared" si="51"/>
        <v>0</v>
      </c>
      <c r="BR31" s="165">
        <f t="shared" si="28"/>
        <v>14400</v>
      </c>
      <c r="BS31" s="165" t="str">
        <f>IF(BN31&lt;&gt;"", IF(RANK(BR31, BR$5:BR$62)+COUNTIF(BR$31:BR31, BR31) -1&lt;=(BS$65-BQ$63), RANK(BR31, BR$5:BR$62)+COUNTIF(BR$31:BR31, BR31) -1, ""), "")</f>
        <v/>
      </c>
      <c r="BT31" s="166" t="str">
        <f t="shared" si="29"/>
        <v/>
      </c>
      <c r="BU31" s="168">
        <f t="shared" si="30"/>
        <v>5</v>
      </c>
      <c r="BV31" s="169">
        <f t="shared" si="31"/>
        <v>471830</v>
      </c>
      <c r="BW31" s="170"/>
      <c r="BX31" s="171">
        <f t="shared" si="32"/>
        <v>471830</v>
      </c>
      <c r="BY31" s="172" t="str">
        <f t="shared" si="33"/>
        <v/>
      </c>
      <c r="BZ31" s="172"/>
      <c r="CA31" s="173">
        <f t="shared" si="34"/>
        <v>11.32845138055222</v>
      </c>
      <c r="CB31" s="172">
        <f t="shared" si="35"/>
        <v>11</v>
      </c>
      <c r="CC31" s="172">
        <f t="shared" si="36"/>
        <v>13680</v>
      </c>
      <c r="CD31" s="171" t="str">
        <f>IF(BX31&lt;&gt;"", IF(RANK(CC31, CC$5:CC$62)+COUNTIF(CC$31:CC31, CC31) -1&lt;=(B$68-BY$63-CB$63), RANK(CC31, CC$5:CC$62)+COUNTIF(CC$31:CC31, CC31) -1, ""), "")</f>
        <v/>
      </c>
      <c r="CE31" s="171">
        <f t="shared" si="37"/>
        <v>11</v>
      </c>
      <c r="CF31" s="174">
        <f t="shared" si="38"/>
        <v>6</v>
      </c>
      <c r="CH31" s="175">
        <f>IF(BV31&lt;&gt; "", BV31/BV63, "")</f>
        <v>0.1346112313633927</v>
      </c>
      <c r="CI31" s="176">
        <f t="shared" si="39"/>
        <v>0.13750000000000001</v>
      </c>
      <c r="CJ31" s="177">
        <f t="shared" si="40"/>
        <v>2.8887686366070031E-3</v>
      </c>
      <c r="CL31" s="178">
        <f t="shared" si="41"/>
        <v>471830</v>
      </c>
      <c r="CM31" s="176">
        <f t="shared" si="52"/>
        <v>0.13985788046676007</v>
      </c>
      <c r="CN31" s="176">
        <f t="shared" si="53"/>
        <v>0.13750000000000001</v>
      </c>
      <c r="CO31" s="179">
        <f t="shared" si="54"/>
        <v>-2.3578804667600539E-3</v>
      </c>
    </row>
    <row r="32" spans="1:93" ht="15" customHeight="1" x14ac:dyDescent="0.2">
      <c r="A32" s="47" t="s">
        <v>244</v>
      </c>
      <c r="B32" s="48" t="s">
        <v>302</v>
      </c>
      <c r="C32" s="141">
        <v>228</v>
      </c>
      <c r="D32" s="134"/>
      <c r="E32" s="42">
        <f t="shared" si="0"/>
        <v>3.1565394359762428E-3</v>
      </c>
      <c r="F32" s="43">
        <f t="shared" si="42"/>
        <v>0</v>
      </c>
      <c r="G32" s="43">
        <f t="shared" si="1"/>
        <v>228</v>
      </c>
      <c r="H32" s="43" t="str">
        <f>IF(C32&lt;&gt;"", IF(RANK(G32, G$5:G$62)+COUNTIF(G$32:G32, G32) -1&lt;=(H$65-F$63), RANK(G32, G$5:G$62)+COUNTIF(G$32:G32, G32) -1, ""), "")</f>
        <v/>
      </c>
      <c r="I32" s="138" t="str">
        <f t="shared" si="2"/>
        <v/>
      </c>
      <c r="J32" s="143">
        <v>217</v>
      </c>
      <c r="K32" s="134"/>
      <c r="L32" s="42">
        <f t="shared" si="3"/>
        <v>2.9958306872463207E-3</v>
      </c>
      <c r="M32" s="43">
        <f t="shared" si="43"/>
        <v>0</v>
      </c>
      <c r="N32" s="43">
        <f t="shared" si="4"/>
        <v>217</v>
      </c>
      <c r="O32" s="43" t="str">
        <f>IF(J32&lt;&gt;"", IF(RANK(N32, N$5:N$62)+COUNTIF(N$32:N32, N32) -1&lt;=(O$65-M$63), RANK(N32, N$5:N$62)+COUNTIF(N$32:N32, N32) -1, ""), "")</f>
        <v/>
      </c>
      <c r="P32" s="138" t="str">
        <f t="shared" si="5"/>
        <v/>
      </c>
      <c r="Q32" s="143">
        <v>5862</v>
      </c>
      <c r="R32" s="134"/>
      <c r="S32" s="42">
        <f t="shared" si="6"/>
        <v>8.0083061244006062E-2</v>
      </c>
      <c r="T32" s="43">
        <f t="shared" si="44"/>
        <v>0</v>
      </c>
      <c r="U32" s="43">
        <f t="shared" si="7"/>
        <v>5862</v>
      </c>
      <c r="V32" s="43" t="str">
        <f>IF(Q32&lt;&gt;"", IF(RANK(U32, U$5:U$62)+COUNTIF(U$32:U32, U32) -1&lt;=(V$65-T$63), RANK(U32, U$5:U$62)+COUNTIF(U$32:U32, U32) -1, ""), "")</f>
        <v/>
      </c>
      <c r="W32" s="138" t="str">
        <f t="shared" si="8"/>
        <v/>
      </c>
      <c r="X32" s="143">
        <v>119</v>
      </c>
      <c r="Y32" s="134"/>
      <c r="Z32" s="42">
        <f t="shared" si="9"/>
        <v>1.8571406276823197E-3</v>
      </c>
      <c r="AA32" s="43">
        <f t="shared" si="45"/>
        <v>0</v>
      </c>
      <c r="AB32" s="43">
        <f t="shared" si="10"/>
        <v>119</v>
      </c>
      <c r="AC32" s="43" t="str">
        <f>IF(X32&lt;&gt;"", IF(RANK(AB32, AB$5:AB$62)+COUNTIF(AB$32:AB32, AB32) -1&lt;=(AC$65-AA$63), RANK(AB32, AB$5:AB$62)+COUNTIF(AB$32:AB32, AB32) -1, ""), "")</f>
        <v/>
      </c>
      <c r="AD32" s="138" t="str">
        <f t="shared" si="11"/>
        <v/>
      </c>
      <c r="AE32" s="143">
        <v>112</v>
      </c>
      <c r="AF32" s="134"/>
      <c r="AG32" s="42">
        <f t="shared" si="12"/>
        <v>1.5334903335341475E-3</v>
      </c>
      <c r="AH32" s="43">
        <f t="shared" si="46"/>
        <v>0</v>
      </c>
      <c r="AI32" s="43">
        <f t="shared" si="13"/>
        <v>112</v>
      </c>
      <c r="AJ32" s="43" t="str">
        <f>IF(AE32&lt;&gt;"", IF(RANK(AI32, AI$5:AI$62)+COUNTIF(AI$32:AI32, AI32) -1&lt;=(AJ$65-AH$63), RANK(AI32, AI$5:AI$62)+COUNTIF(AI$32:AI32, AI32) -1, ""), "")</f>
        <v/>
      </c>
      <c r="AK32" s="138" t="str">
        <f t="shared" si="14"/>
        <v/>
      </c>
      <c r="AL32" s="143">
        <v>100</v>
      </c>
      <c r="AM32" s="134"/>
      <c r="AN32" s="42">
        <f t="shared" si="15"/>
        <v>1.5250876925423213E-3</v>
      </c>
      <c r="AO32" s="43">
        <f t="shared" si="47"/>
        <v>0</v>
      </c>
      <c r="AP32" s="43">
        <f t="shared" si="16"/>
        <v>100</v>
      </c>
      <c r="AQ32" s="43" t="str">
        <f>IF(AL32&lt;&gt;"", IF(RANK(AP32, AP$5:AP$62)+COUNTIF(AP$32:AP32, AP32) -1&lt;=(AQ$65-AO$63), RANK(AP32, AP$5:AP$62)+COUNTIF(AP$32:AP32, AP32) -1, ""), "")</f>
        <v/>
      </c>
      <c r="AR32" s="138" t="str">
        <f t="shared" si="17"/>
        <v/>
      </c>
      <c r="AS32" s="143">
        <v>131</v>
      </c>
      <c r="AT32" s="134"/>
      <c r="AU32" s="42">
        <f t="shared" si="18"/>
        <v>1.8598972087344181E-3</v>
      </c>
      <c r="AV32" s="43">
        <f t="shared" si="48"/>
        <v>0</v>
      </c>
      <c r="AW32" s="43">
        <f t="shared" si="19"/>
        <v>131</v>
      </c>
      <c r="AX32" s="43" t="str">
        <f>IF(AS32&lt;&gt;"", IF(RANK(AW32, AW$5:AW$62)+COUNTIF(AW$32:AW32, AW32) -1&lt;=(AX$65-AV$63), RANK(AW32, AW$5:AW$62)+COUNTIF(AW$32:AW32, AW32) -1, ""), "")</f>
        <v/>
      </c>
      <c r="AY32" s="138" t="str">
        <f t="shared" si="20"/>
        <v/>
      </c>
      <c r="AZ32" s="143">
        <v>73</v>
      </c>
      <c r="BA32" s="134"/>
      <c r="BB32" s="42">
        <f t="shared" si="21"/>
        <v>9.6888936079847097E-4</v>
      </c>
      <c r="BC32" s="43">
        <f t="shared" si="49"/>
        <v>0</v>
      </c>
      <c r="BD32" s="43">
        <f t="shared" si="22"/>
        <v>73</v>
      </c>
      <c r="BE32" s="43" t="str">
        <f>IF(AZ32&lt;&gt;"", IF(RANK(BD32, BD$5:BD$62)+COUNTIF(BD$32:BD32, BD32) -1&lt;=(BE$65-BC$63), RANK(BD32, BD$5:BD$62)+COUNTIF(BD$32:BD32, BD32) -1, ""), "")</f>
        <v/>
      </c>
      <c r="BF32" s="138" t="str">
        <f t="shared" si="23"/>
        <v/>
      </c>
      <c r="BG32" s="143">
        <v>98</v>
      </c>
      <c r="BH32" s="134"/>
      <c r="BI32" s="42">
        <f t="shared" si="24"/>
        <v>1.5020308069583876E-3</v>
      </c>
      <c r="BJ32" s="43">
        <f t="shared" si="50"/>
        <v>0</v>
      </c>
      <c r="BK32" s="43">
        <f t="shared" si="25"/>
        <v>98</v>
      </c>
      <c r="BL32" s="43" t="str">
        <f>IF(BG32&lt;&gt;"", IF(RANK(BK32, BK$5:BK$62)+COUNTIF(BK$32:BK32, BK32) -1&lt;=(BL$65-BJ$63), RANK(BK32, BK$5:BK$62)+COUNTIF(BK$32:BK32, BK32) -1, ""), "")</f>
        <v/>
      </c>
      <c r="BM32" s="138" t="str">
        <f t="shared" si="26"/>
        <v/>
      </c>
      <c r="BN32" s="143">
        <v>82</v>
      </c>
      <c r="BO32" s="134"/>
      <c r="BP32" s="42">
        <f t="shared" si="27"/>
        <v>1.1839958415755809E-3</v>
      </c>
      <c r="BQ32" s="43">
        <f t="shared" si="51"/>
        <v>0</v>
      </c>
      <c r="BR32" s="43">
        <f t="shared" si="28"/>
        <v>82</v>
      </c>
      <c r="BS32" s="43" t="str">
        <f>IF(BN32&lt;&gt;"", IF(RANK(BR32, BR$5:BR$62)+COUNTIF(BR$32:BR32, BR32) -1&lt;=(BS$65-BQ$63), RANK(BR32, BR$5:BR$62)+COUNTIF(BR$32:BR32, BR32) -1, ""), "")</f>
        <v/>
      </c>
      <c r="BT32" s="138" t="str">
        <f t="shared" si="29"/>
        <v/>
      </c>
      <c r="BU32" s="149" t="str">
        <f t="shared" si="30"/>
        <v/>
      </c>
      <c r="BV32" s="50">
        <f t="shared" si="31"/>
        <v>7022</v>
      </c>
      <c r="BW32" s="51"/>
      <c r="BX32" s="84" t="str">
        <f t="shared" si="32"/>
        <v/>
      </c>
      <c r="BY32" s="86" t="str">
        <f t="shared" si="33"/>
        <v/>
      </c>
      <c r="BZ32" s="86"/>
      <c r="CA32" s="83" t="str">
        <f t="shared" si="34"/>
        <v/>
      </c>
      <c r="CB32" s="86" t="str">
        <f t="shared" si="35"/>
        <v/>
      </c>
      <c r="CC32" s="86" t="str">
        <f t="shared" si="36"/>
        <v/>
      </c>
      <c r="CD32" s="84" t="str">
        <f>IF(BX32&lt;&gt;"", IF(RANK(CC32, CC$5:CC$62)+COUNTIF(CC$32:CC32, CC32) -1&lt;=(B$68-BY$63-CB$63), RANK(CC32, CC$5:CC$62)+COUNTIF(CC$32:CC32, CC32) -1, ""), "")</f>
        <v/>
      </c>
      <c r="CE32" s="93" t="str">
        <f t="shared" si="37"/>
        <v/>
      </c>
      <c r="CF32" s="103" t="str">
        <f t="shared" si="38"/>
        <v/>
      </c>
      <c r="CH32" s="144">
        <f>IF(BV32&lt;&gt; "", BV32/BV63, "")</f>
        <v>2.0033488049376758E-3</v>
      </c>
      <c r="CI32" s="62" t="str">
        <f t="shared" si="39"/>
        <v/>
      </c>
      <c r="CJ32" s="70">
        <f t="shared" si="40"/>
        <v>-2.0033488049376802E-3</v>
      </c>
      <c r="CL32" s="97" t="str">
        <f t="shared" si="41"/>
        <v/>
      </c>
      <c r="CM32" s="62" t="str">
        <f t="shared" si="52"/>
        <v/>
      </c>
      <c r="CN32" s="62" t="str">
        <f t="shared" si="53"/>
        <v/>
      </c>
      <c r="CO32" s="145" t="str">
        <f t="shared" si="54"/>
        <v/>
      </c>
    </row>
    <row r="33" spans="1:93" ht="15" customHeight="1" x14ac:dyDescent="0.2">
      <c r="A33" s="160" t="s">
        <v>245</v>
      </c>
      <c r="B33" s="161" t="s">
        <v>303</v>
      </c>
      <c r="C33" s="162">
        <v>8061</v>
      </c>
      <c r="D33" s="163"/>
      <c r="E33" s="164">
        <f t="shared" si="0"/>
        <v>0.11160028242721269</v>
      </c>
      <c r="F33" s="165">
        <f t="shared" si="42"/>
        <v>0</v>
      </c>
      <c r="G33" s="165">
        <f t="shared" si="1"/>
        <v>8061</v>
      </c>
      <c r="H33" s="165" t="str">
        <f>IF(C33&lt;&gt;"", IF(RANK(G33, G$5:G$62)+COUNTIF(G$33:G33, G33) -1&lt;=(H$65-F$63), RANK(G33, G$5:G$62)+COUNTIF(G$33:G33, G33) -1, ""), "")</f>
        <v/>
      </c>
      <c r="I33" s="166" t="str">
        <f t="shared" si="2"/>
        <v/>
      </c>
      <c r="J33" s="167">
        <v>13381</v>
      </c>
      <c r="K33" s="163"/>
      <c r="L33" s="164">
        <f t="shared" si="3"/>
        <v>0.18473368859927658</v>
      </c>
      <c r="M33" s="165">
        <f t="shared" si="43"/>
        <v>0</v>
      </c>
      <c r="N33" s="165">
        <f t="shared" si="4"/>
        <v>13381</v>
      </c>
      <c r="O33" s="165" t="str">
        <f>IF(J33&lt;&gt;"", IF(RANK(N33, N$5:N$62)+COUNTIF(N$33:N33, N33) -1&lt;=(O$65-M$63), RANK(N33, N$5:N$62)+COUNTIF(N$33:N33, N33) -1, ""), "")</f>
        <v/>
      </c>
      <c r="P33" s="166" t="str">
        <f t="shared" si="5"/>
        <v/>
      </c>
      <c r="Q33" s="167">
        <v>10788</v>
      </c>
      <c r="R33" s="163"/>
      <c r="S33" s="164">
        <f t="shared" si="6"/>
        <v>0.1473790625554994</v>
      </c>
      <c r="T33" s="165">
        <f t="shared" si="44"/>
        <v>0</v>
      </c>
      <c r="U33" s="165">
        <f t="shared" si="7"/>
        <v>10788</v>
      </c>
      <c r="V33" s="165" t="str">
        <f>IF(Q33&lt;&gt;"", IF(RANK(U33, U$5:U$62)+COUNTIF(U$33:U33, U33) -1&lt;=(V$65-T$63), RANK(U33, U$5:U$62)+COUNTIF(U$33:U33, U33) -1, ""), "")</f>
        <v/>
      </c>
      <c r="W33" s="166" t="str">
        <f t="shared" si="8"/>
        <v/>
      </c>
      <c r="X33" s="167">
        <v>11465</v>
      </c>
      <c r="Y33" s="163"/>
      <c r="Z33" s="164">
        <f t="shared" si="9"/>
        <v>0.17892535543174617</v>
      </c>
      <c r="AA33" s="165">
        <f t="shared" si="45"/>
        <v>0</v>
      </c>
      <c r="AB33" s="165">
        <f t="shared" si="10"/>
        <v>11465</v>
      </c>
      <c r="AC33" s="165" t="str">
        <f>IF(X33&lt;&gt;"", IF(RANK(AB33, AB$5:AB$62)+COUNTIF(AB$33:AB33, AB33) -1&lt;=(AC$65-AA$63), RANK(AB33, AB$5:AB$62)+COUNTIF(AB$33:AB33, AB33) -1, ""), "")</f>
        <v/>
      </c>
      <c r="AD33" s="166" t="str">
        <f t="shared" si="11"/>
        <v/>
      </c>
      <c r="AE33" s="167">
        <v>8959</v>
      </c>
      <c r="AF33" s="163"/>
      <c r="AG33" s="164">
        <f t="shared" si="12"/>
        <v>0.12266553480475383</v>
      </c>
      <c r="AH33" s="165">
        <f t="shared" si="46"/>
        <v>0</v>
      </c>
      <c r="AI33" s="165">
        <f t="shared" si="13"/>
        <v>8959</v>
      </c>
      <c r="AJ33" s="165" t="str">
        <f>IF(AE33&lt;&gt;"", IF(RANK(AI33, AI$5:AI$62)+COUNTIF(AI$33:AI33, AI33) -1&lt;=(AJ$65-AH$63), RANK(AI33, AI$5:AI$62)+COUNTIF(AI$33:AI33, AI33) -1, ""), "")</f>
        <v/>
      </c>
      <c r="AK33" s="166" t="str">
        <f t="shared" si="14"/>
        <v/>
      </c>
      <c r="AL33" s="167">
        <v>4802</v>
      </c>
      <c r="AM33" s="163"/>
      <c r="AN33" s="164">
        <f t="shared" si="15"/>
        <v>7.323471099588226E-2</v>
      </c>
      <c r="AO33" s="165">
        <f t="shared" si="47"/>
        <v>0</v>
      </c>
      <c r="AP33" s="165">
        <f t="shared" si="16"/>
        <v>4802</v>
      </c>
      <c r="AQ33" s="165" t="str">
        <f>IF(AL33&lt;&gt;"", IF(RANK(AP33, AP$5:AP$62)+COUNTIF(AP$33:AP33, AP33) -1&lt;=(AQ$65-AO$63), RANK(AP33, AP$5:AP$62)+COUNTIF(AP$33:AP33, AP33) -1, ""), "")</f>
        <v/>
      </c>
      <c r="AR33" s="166" t="str">
        <f t="shared" si="17"/>
        <v/>
      </c>
      <c r="AS33" s="167">
        <v>6507</v>
      </c>
      <c r="AT33" s="163"/>
      <c r="AU33" s="164">
        <f t="shared" si="18"/>
        <v>9.2384359826220286E-2</v>
      </c>
      <c r="AV33" s="165">
        <f t="shared" si="48"/>
        <v>0</v>
      </c>
      <c r="AW33" s="165">
        <f t="shared" si="19"/>
        <v>6507</v>
      </c>
      <c r="AX33" s="165" t="str">
        <f>IF(AS33&lt;&gt;"", IF(RANK(AW33, AW$5:AW$62)+COUNTIF(AW$33:AW33, AW33) -1&lt;=(AX$65-AV$63), RANK(AW33, AW$5:AW$62)+COUNTIF(AW$33:AW33, AW33) -1, ""), "")</f>
        <v/>
      </c>
      <c r="AY33" s="166" t="str">
        <f t="shared" si="20"/>
        <v/>
      </c>
      <c r="AZ33" s="167">
        <v>8167</v>
      </c>
      <c r="BA33" s="163"/>
      <c r="BB33" s="164">
        <f t="shared" si="21"/>
        <v>0.10839615629645361</v>
      </c>
      <c r="BC33" s="165">
        <f t="shared" si="49"/>
        <v>0</v>
      </c>
      <c r="BD33" s="165">
        <f t="shared" si="22"/>
        <v>8167</v>
      </c>
      <c r="BE33" s="165" t="str">
        <f>IF(AZ33&lt;&gt;"", IF(RANK(BD33, BD$5:BD$62)+COUNTIF(BD$33:BD33, BD33) -1&lt;=(BE$65-BC$63), RANK(BD33, BD$5:BD$62)+COUNTIF(BD$33:BD33, BD33) -1, ""), "")</f>
        <v/>
      </c>
      <c r="BF33" s="166" t="str">
        <f t="shared" si="23"/>
        <v/>
      </c>
      <c r="BG33" s="167">
        <v>5663</v>
      </c>
      <c r="BH33" s="163"/>
      <c r="BI33" s="164">
        <f t="shared" si="24"/>
        <v>8.679592305923825E-2</v>
      </c>
      <c r="BJ33" s="165">
        <f t="shared" si="50"/>
        <v>0</v>
      </c>
      <c r="BK33" s="165">
        <f t="shared" si="25"/>
        <v>5663</v>
      </c>
      <c r="BL33" s="165" t="str">
        <f>IF(BG33&lt;&gt;"", IF(RANK(BK33, BK$5:BK$62)+COUNTIF(BK$33:BK33, BK33) -1&lt;=(BL$65-BJ$63), RANK(BK33, BK$5:BK$62)+COUNTIF(BK$33:BK33, BK33) -1, ""), "")</f>
        <v/>
      </c>
      <c r="BM33" s="166" t="str">
        <f t="shared" si="26"/>
        <v/>
      </c>
      <c r="BN33" s="167">
        <v>5672</v>
      </c>
      <c r="BO33" s="163"/>
      <c r="BP33" s="164">
        <f t="shared" si="27"/>
        <v>8.1897858700203593E-2</v>
      </c>
      <c r="BQ33" s="165">
        <f t="shared" si="51"/>
        <v>0</v>
      </c>
      <c r="BR33" s="165">
        <f t="shared" si="28"/>
        <v>5672</v>
      </c>
      <c r="BS33" s="165" t="str">
        <f>IF(BN33&lt;&gt;"", IF(RANK(BR33, BR$5:BR$62)+COUNTIF(BR$33:BR33, BR33) -1&lt;=(BS$65-BQ$63), RANK(BR33, BR$5:BR$62)+COUNTIF(BR$33:BR33, BR33) -1, ""), "")</f>
        <v/>
      </c>
      <c r="BT33" s="166" t="str">
        <f t="shared" si="29"/>
        <v/>
      </c>
      <c r="BU33" s="168" t="str">
        <f t="shared" si="30"/>
        <v/>
      </c>
      <c r="BV33" s="169">
        <f t="shared" si="31"/>
        <v>83465</v>
      </c>
      <c r="BW33" s="170"/>
      <c r="BX33" s="171">
        <f t="shared" si="32"/>
        <v>83465</v>
      </c>
      <c r="BY33" s="172" t="str">
        <f t="shared" si="33"/>
        <v/>
      </c>
      <c r="BZ33" s="172"/>
      <c r="CA33" s="173">
        <f t="shared" si="34"/>
        <v>2.0039615846338537</v>
      </c>
      <c r="CB33" s="172">
        <f t="shared" si="35"/>
        <v>2</v>
      </c>
      <c r="CC33" s="172">
        <f t="shared" si="36"/>
        <v>165</v>
      </c>
      <c r="CD33" s="171" t="str">
        <f>IF(BX33&lt;&gt;"", IF(RANK(CC33, CC$5:CC$62)+COUNTIF(CC$33:CC33, CC33) -1&lt;=(B$68-BY$63-CB$63), RANK(CC33, CC$5:CC$62)+COUNTIF(CC$33:CC33, CC33) -1, ""), "")</f>
        <v/>
      </c>
      <c r="CE33" s="171">
        <f t="shared" si="37"/>
        <v>2</v>
      </c>
      <c r="CF33" s="174">
        <f t="shared" si="38"/>
        <v>2</v>
      </c>
      <c r="CH33" s="175">
        <f>IF(BV33&lt;&gt; "", BV33/BV63, "")</f>
        <v>2.3812234121920121E-2</v>
      </c>
      <c r="CI33" s="176">
        <f t="shared" si="39"/>
        <v>2.5000000000000001E-2</v>
      </c>
      <c r="CJ33" s="177">
        <f t="shared" si="40"/>
        <v>1.1877658780799008E-3</v>
      </c>
      <c r="CL33" s="178">
        <f t="shared" si="41"/>
        <v>83465</v>
      </c>
      <c r="CM33" s="176">
        <f t="shared" si="52"/>
        <v>2.4740347144433652E-2</v>
      </c>
      <c r="CN33" s="176">
        <f t="shared" si="53"/>
        <v>2.5000000000000001E-2</v>
      </c>
      <c r="CO33" s="179">
        <f t="shared" si="54"/>
        <v>2.5965285556634951E-4</v>
      </c>
    </row>
    <row r="34" spans="1:93" ht="15" customHeight="1" x14ac:dyDescent="0.2">
      <c r="A34" s="47" t="s">
        <v>246</v>
      </c>
      <c r="B34" s="48" t="s">
        <v>304</v>
      </c>
      <c r="C34" s="141">
        <v>44</v>
      </c>
      <c r="D34" s="134"/>
      <c r="E34" s="42">
        <f t="shared" si="0"/>
        <v>6.0915673325857324E-4</v>
      </c>
      <c r="F34" s="43">
        <f t="shared" si="42"/>
        <v>0</v>
      </c>
      <c r="G34" s="43">
        <f t="shared" si="1"/>
        <v>44</v>
      </c>
      <c r="H34" s="43" t="str">
        <f>IF(C34&lt;&gt;"", IF(RANK(G34, G$5:G$62)+COUNTIF(G$34:G34, G34) -1&lt;=(H$65-F$63), RANK(G34, G$5:G$62)+COUNTIF(G$34:G34, G34) -1, ""), "")</f>
        <v/>
      </c>
      <c r="I34" s="138" t="str">
        <f t="shared" si="2"/>
        <v/>
      </c>
      <c r="J34" s="143">
        <v>61</v>
      </c>
      <c r="K34" s="134"/>
      <c r="L34" s="42">
        <f t="shared" si="3"/>
        <v>8.4214595355772148E-4</v>
      </c>
      <c r="M34" s="43">
        <f t="shared" si="43"/>
        <v>0</v>
      </c>
      <c r="N34" s="43">
        <f t="shared" si="4"/>
        <v>61</v>
      </c>
      <c r="O34" s="43" t="str">
        <f>IF(J34&lt;&gt;"", IF(RANK(N34, N$5:N$62)+COUNTIF(N$34:N34, N34) -1&lt;=(O$65-M$63), RANK(N34, N$5:N$62)+COUNTIF(N$34:N34, N34) -1, ""), "")</f>
        <v/>
      </c>
      <c r="P34" s="138" t="str">
        <f t="shared" si="5"/>
        <v/>
      </c>
      <c r="Q34" s="143">
        <v>51</v>
      </c>
      <c r="R34" s="134"/>
      <c r="S34" s="42">
        <f t="shared" si="6"/>
        <v>6.9673082965614284E-4</v>
      </c>
      <c r="T34" s="43">
        <f t="shared" si="44"/>
        <v>0</v>
      </c>
      <c r="U34" s="43">
        <f t="shared" si="7"/>
        <v>51</v>
      </c>
      <c r="V34" s="43" t="str">
        <f>IF(Q34&lt;&gt;"", IF(RANK(U34, U$5:U$62)+COUNTIF(U$34:U34, U34) -1&lt;=(V$65-T$63), RANK(U34, U$5:U$62)+COUNTIF(U$34:U34, U34) -1, ""), "")</f>
        <v/>
      </c>
      <c r="W34" s="138" t="str">
        <f t="shared" si="8"/>
        <v/>
      </c>
      <c r="X34" s="143">
        <v>97</v>
      </c>
      <c r="Y34" s="134"/>
      <c r="Z34" s="42">
        <f t="shared" si="9"/>
        <v>1.513803704917521E-3</v>
      </c>
      <c r="AA34" s="43">
        <f t="shared" si="45"/>
        <v>0</v>
      </c>
      <c r="AB34" s="43">
        <f t="shared" si="10"/>
        <v>97</v>
      </c>
      <c r="AC34" s="43" t="str">
        <f>IF(X34&lt;&gt;"", IF(RANK(AB34, AB$5:AB$62)+COUNTIF(AB$34:AB34, AB34) -1&lt;=(AC$65-AA$63), RANK(AB34, AB$5:AB$62)+COUNTIF(AB$34:AB34, AB34) -1, ""), "")</f>
        <v/>
      </c>
      <c r="AD34" s="138" t="str">
        <f t="shared" si="11"/>
        <v/>
      </c>
      <c r="AE34" s="143">
        <v>95</v>
      </c>
      <c r="AF34" s="134"/>
      <c r="AG34" s="42">
        <f t="shared" si="12"/>
        <v>1.3007284079084287E-3</v>
      </c>
      <c r="AH34" s="43">
        <f t="shared" si="46"/>
        <v>0</v>
      </c>
      <c r="AI34" s="43">
        <f t="shared" si="13"/>
        <v>95</v>
      </c>
      <c r="AJ34" s="43" t="str">
        <f>IF(AE34&lt;&gt;"", IF(RANK(AI34, AI$5:AI$62)+COUNTIF(AI$34:AI34, AI34) -1&lt;=(AJ$65-AH$63), RANK(AI34, AI$5:AI$62)+COUNTIF(AI$34:AI34, AI34) -1, ""), "")</f>
        <v/>
      </c>
      <c r="AK34" s="138" t="str">
        <f t="shared" si="14"/>
        <v/>
      </c>
      <c r="AL34" s="143">
        <v>69</v>
      </c>
      <c r="AM34" s="134"/>
      <c r="AN34" s="42">
        <f t="shared" si="15"/>
        <v>1.0523105078542017E-3</v>
      </c>
      <c r="AO34" s="43">
        <f t="shared" si="47"/>
        <v>0</v>
      </c>
      <c r="AP34" s="43">
        <f t="shared" si="16"/>
        <v>69</v>
      </c>
      <c r="AQ34" s="43" t="str">
        <f>IF(AL34&lt;&gt;"", IF(RANK(AP34, AP$5:AP$62)+COUNTIF(AP$34:AP34, AP34) -1&lt;=(AQ$65-AO$63), RANK(AP34, AP$5:AP$62)+COUNTIF(AP$34:AP34, AP34) -1, ""), "")</f>
        <v/>
      </c>
      <c r="AR34" s="138" t="str">
        <f t="shared" si="17"/>
        <v/>
      </c>
      <c r="AS34" s="143">
        <v>69</v>
      </c>
      <c r="AT34" s="134"/>
      <c r="AU34" s="42">
        <f t="shared" si="18"/>
        <v>9.7964051452423544E-4</v>
      </c>
      <c r="AV34" s="43">
        <f t="shared" si="48"/>
        <v>0</v>
      </c>
      <c r="AW34" s="43">
        <f t="shared" si="19"/>
        <v>69</v>
      </c>
      <c r="AX34" s="43" t="str">
        <f>IF(AS34&lt;&gt;"", IF(RANK(AW34, AW$5:AW$62)+COUNTIF(AW$34:AW34, AW34) -1&lt;=(AX$65-AV$63), RANK(AW34, AW$5:AW$62)+COUNTIF(AW$34:AW34, AW34) -1, ""), "")</f>
        <v/>
      </c>
      <c r="AY34" s="138" t="str">
        <f t="shared" si="20"/>
        <v/>
      </c>
      <c r="AZ34" s="143">
        <v>108</v>
      </c>
      <c r="BA34" s="134"/>
      <c r="BB34" s="42">
        <f t="shared" si="21"/>
        <v>1.4334253557018474E-3</v>
      </c>
      <c r="BC34" s="43">
        <f t="shared" si="49"/>
        <v>0</v>
      </c>
      <c r="BD34" s="43">
        <f t="shared" si="22"/>
        <v>108</v>
      </c>
      <c r="BE34" s="43" t="str">
        <f>IF(AZ34&lt;&gt;"", IF(RANK(BD34, BD$5:BD$62)+COUNTIF(BD$34:BD34, BD34) -1&lt;=(BE$65-BC$63), RANK(BD34, BD$5:BD$62)+COUNTIF(BD$34:BD34, BD34) -1, ""), "")</f>
        <v/>
      </c>
      <c r="BF34" s="138" t="str">
        <f t="shared" si="23"/>
        <v/>
      </c>
      <c r="BG34" s="143">
        <v>78</v>
      </c>
      <c r="BH34" s="134"/>
      <c r="BI34" s="42">
        <f t="shared" si="24"/>
        <v>1.1954939075791249E-3</v>
      </c>
      <c r="BJ34" s="43">
        <f t="shared" si="50"/>
        <v>0</v>
      </c>
      <c r="BK34" s="43">
        <f t="shared" si="25"/>
        <v>78</v>
      </c>
      <c r="BL34" s="43" t="str">
        <f>IF(BG34&lt;&gt;"", IF(RANK(BK34, BK$5:BK$62)+COUNTIF(BK$34:BK34, BK34) -1&lt;=(BL$65-BJ$63), RANK(BK34, BK$5:BK$62)+COUNTIF(BK$34:BK34, BK34) -1, ""), "")</f>
        <v/>
      </c>
      <c r="BM34" s="138" t="str">
        <f t="shared" si="26"/>
        <v/>
      </c>
      <c r="BN34" s="143">
        <v>49</v>
      </c>
      <c r="BO34" s="134"/>
      <c r="BP34" s="42">
        <f t="shared" si="27"/>
        <v>7.0750971020979824E-4</v>
      </c>
      <c r="BQ34" s="43">
        <f t="shared" si="51"/>
        <v>0</v>
      </c>
      <c r="BR34" s="43">
        <f t="shared" si="28"/>
        <v>49</v>
      </c>
      <c r="BS34" s="43" t="str">
        <f>IF(BN34&lt;&gt;"", IF(RANK(BR34, BR$5:BR$62)+COUNTIF(BR$34:BR34, BR34) -1&lt;=(BS$65-BQ$63), RANK(BR34, BR$5:BR$62)+COUNTIF(BR$34:BR34, BR34) -1, ""), "")</f>
        <v/>
      </c>
      <c r="BT34" s="138" t="str">
        <f t="shared" si="29"/>
        <v/>
      </c>
      <c r="BU34" s="149" t="str">
        <f t="shared" si="30"/>
        <v/>
      </c>
      <c r="BV34" s="50">
        <f t="shared" si="31"/>
        <v>721</v>
      </c>
      <c r="BW34" s="51"/>
      <c r="BX34" s="84" t="str">
        <f t="shared" si="32"/>
        <v/>
      </c>
      <c r="BY34" s="86" t="str">
        <f t="shared" si="33"/>
        <v/>
      </c>
      <c r="BZ34" s="86"/>
      <c r="CA34" s="83" t="str">
        <f t="shared" si="34"/>
        <v/>
      </c>
      <c r="CB34" s="86" t="str">
        <f t="shared" si="35"/>
        <v/>
      </c>
      <c r="CC34" s="86" t="str">
        <f t="shared" si="36"/>
        <v/>
      </c>
      <c r="CD34" s="84" t="str">
        <f>IF(BX34&lt;&gt;"", IF(RANK(CC34, CC$5:CC$62)+COUNTIF(CC$34:CC34, CC34) -1&lt;=(B$68-BY$63-CB$63), RANK(CC34, CC$5:CC$62)+COUNTIF(CC$34:CC34, CC34) -1, ""), "")</f>
        <v/>
      </c>
      <c r="CE34" s="93" t="str">
        <f t="shared" si="37"/>
        <v/>
      </c>
      <c r="CF34" s="103" t="str">
        <f t="shared" si="38"/>
        <v/>
      </c>
      <c r="CH34" s="144">
        <f>IF(BV34&lt;&gt; "", BV34/BV63, "")</f>
        <v>2.0569844607804959E-4</v>
      </c>
      <c r="CI34" s="62" t="str">
        <f t="shared" si="39"/>
        <v/>
      </c>
      <c r="CJ34" s="70">
        <f t="shared" si="40"/>
        <v>-2.0569844607804999E-4</v>
      </c>
      <c r="CL34" s="97" t="str">
        <f t="shared" si="41"/>
        <v/>
      </c>
      <c r="CM34" s="62" t="str">
        <f t="shared" si="52"/>
        <v/>
      </c>
      <c r="CN34" s="62" t="str">
        <f t="shared" si="53"/>
        <v/>
      </c>
      <c r="CO34" s="145" t="str">
        <f t="shared" si="54"/>
        <v/>
      </c>
    </row>
    <row r="35" spans="1:93" ht="15" customHeight="1" x14ac:dyDescent="0.2">
      <c r="A35" s="47" t="s">
        <v>247</v>
      </c>
      <c r="B35" s="48" t="s">
        <v>305</v>
      </c>
      <c r="C35" s="49"/>
      <c r="D35" s="134"/>
      <c r="E35" s="42" t="str">
        <f t="shared" si="0"/>
        <v/>
      </c>
      <c r="F35" s="43" t="str">
        <f t="shared" si="42"/>
        <v/>
      </c>
      <c r="G35" s="43" t="str">
        <f t="shared" si="1"/>
        <v/>
      </c>
      <c r="H35" s="43" t="str">
        <f>IF(C35&lt;&gt;"", IF(RANK(G35, G$5:G$62)+COUNTIF(G$35:G35, G35) -1&lt;=(H$65-F$63), RANK(G35, G$5:G$62)+COUNTIF(G$35:G35, G35) -1, ""), "")</f>
        <v/>
      </c>
      <c r="I35" s="138" t="str">
        <f t="shared" si="2"/>
        <v/>
      </c>
      <c r="J35" s="142"/>
      <c r="K35" s="134"/>
      <c r="L35" s="42" t="str">
        <f t="shared" si="3"/>
        <v/>
      </c>
      <c r="M35" s="43" t="str">
        <f t="shared" si="43"/>
        <v/>
      </c>
      <c r="N35" s="43" t="str">
        <f t="shared" si="4"/>
        <v/>
      </c>
      <c r="O35" s="43" t="str">
        <f>IF(J35&lt;&gt;"", IF(RANK(N35, N$5:N$62)+COUNTIF(N$35:N35, N35) -1&lt;=(O$65-M$63), RANK(N35, N$5:N$62)+COUNTIF(N$35:N35, N35) -1, ""), "")</f>
        <v/>
      </c>
      <c r="P35" s="138" t="str">
        <f t="shared" si="5"/>
        <v/>
      </c>
      <c r="Q35" s="142"/>
      <c r="R35" s="134"/>
      <c r="S35" s="42" t="str">
        <f t="shared" si="6"/>
        <v/>
      </c>
      <c r="T35" s="43" t="str">
        <f t="shared" si="44"/>
        <v/>
      </c>
      <c r="U35" s="43" t="str">
        <f t="shared" si="7"/>
        <v/>
      </c>
      <c r="V35" s="43" t="str">
        <f>IF(Q35&lt;&gt;"", IF(RANK(U35, U$5:U$62)+COUNTIF(U$35:U35, U35) -1&lt;=(V$65-T$63), RANK(U35, U$5:U$62)+COUNTIF(U$35:U35, U35) -1, ""), "")</f>
        <v/>
      </c>
      <c r="W35" s="138" t="str">
        <f t="shared" si="8"/>
        <v/>
      </c>
      <c r="X35" s="142"/>
      <c r="Y35" s="134"/>
      <c r="Z35" s="42" t="str">
        <f t="shared" si="9"/>
        <v/>
      </c>
      <c r="AA35" s="43" t="str">
        <f t="shared" si="45"/>
        <v/>
      </c>
      <c r="AB35" s="43" t="str">
        <f t="shared" si="10"/>
        <v/>
      </c>
      <c r="AC35" s="43" t="str">
        <f>IF(X35&lt;&gt;"", IF(RANK(AB35, AB$5:AB$62)+COUNTIF(AB$35:AB35, AB35) -1&lt;=(AC$65-AA$63), RANK(AB35, AB$5:AB$62)+COUNTIF(AB$35:AB35, AB35) -1, ""), "")</f>
        <v/>
      </c>
      <c r="AD35" s="138" t="str">
        <f t="shared" si="11"/>
        <v/>
      </c>
      <c r="AE35" s="142"/>
      <c r="AF35" s="134"/>
      <c r="AG35" s="42" t="str">
        <f t="shared" si="12"/>
        <v/>
      </c>
      <c r="AH35" s="43" t="str">
        <f t="shared" si="46"/>
        <v/>
      </c>
      <c r="AI35" s="43" t="str">
        <f t="shared" si="13"/>
        <v/>
      </c>
      <c r="AJ35" s="43" t="str">
        <f>IF(AE35&lt;&gt;"", IF(RANK(AI35, AI$5:AI$62)+COUNTIF(AI$35:AI35, AI35) -1&lt;=(AJ$65-AH$63), RANK(AI35, AI$5:AI$62)+COUNTIF(AI$35:AI35, AI35) -1, ""), "")</f>
        <v/>
      </c>
      <c r="AK35" s="138" t="str">
        <f t="shared" si="14"/>
        <v/>
      </c>
      <c r="AL35" s="142"/>
      <c r="AM35" s="134"/>
      <c r="AN35" s="42" t="str">
        <f t="shared" si="15"/>
        <v/>
      </c>
      <c r="AO35" s="43" t="str">
        <f t="shared" si="47"/>
        <v/>
      </c>
      <c r="AP35" s="43" t="str">
        <f t="shared" si="16"/>
        <v/>
      </c>
      <c r="AQ35" s="43" t="str">
        <f>IF(AL35&lt;&gt;"", IF(RANK(AP35, AP$5:AP$62)+COUNTIF(AP$35:AP35, AP35) -1&lt;=(AQ$65-AO$63), RANK(AP35, AP$5:AP$62)+COUNTIF(AP$35:AP35, AP35) -1, ""), "")</f>
        <v/>
      </c>
      <c r="AR35" s="138" t="str">
        <f t="shared" si="17"/>
        <v/>
      </c>
      <c r="AS35" s="142"/>
      <c r="AT35" s="134"/>
      <c r="AU35" s="42" t="str">
        <f t="shared" si="18"/>
        <v/>
      </c>
      <c r="AV35" s="43" t="str">
        <f t="shared" si="48"/>
        <v/>
      </c>
      <c r="AW35" s="43" t="str">
        <f t="shared" si="19"/>
        <v/>
      </c>
      <c r="AX35" s="43" t="str">
        <f>IF(AS35&lt;&gt;"", IF(RANK(AW35, AW$5:AW$62)+COUNTIF(AW$35:AW35, AW35) -1&lt;=(AX$65-AV$63), RANK(AW35, AW$5:AW$62)+COUNTIF(AW$35:AW35, AW35) -1, ""), "")</f>
        <v/>
      </c>
      <c r="AY35" s="138" t="str">
        <f t="shared" si="20"/>
        <v/>
      </c>
      <c r="AZ35" s="142"/>
      <c r="BA35" s="134"/>
      <c r="BB35" s="42" t="str">
        <f t="shared" si="21"/>
        <v/>
      </c>
      <c r="BC35" s="43" t="str">
        <f t="shared" si="49"/>
        <v/>
      </c>
      <c r="BD35" s="43" t="str">
        <f t="shared" si="22"/>
        <v/>
      </c>
      <c r="BE35" s="43" t="str">
        <f>IF(AZ35&lt;&gt;"", IF(RANK(BD35, BD$5:BD$62)+COUNTIF(BD$35:BD35, BD35) -1&lt;=(BE$65-BC$63), RANK(BD35, BD$5:BD$62)+COUNTIF(BD$35:BD35, BD35) -1, ""), "")</f>
        <v/>
      </c>
      <c r="BF35" s="138" t="str">
        <f t="shared" si="23"/>
        <v/>
      </c>
      <c r="BG35" s="142"/>
      <c r="BH35" s="134"/>
      <c r="BI35" s="42" t="str">
        <f t="shared" si="24"/>
        <v/>
      </c>
      <c r="BJ35" s="43" t="str">
        <f t="shared" si="50"/>
        <v/>
      </c>
      <c r="BK35" s="43" t="str">
        <f t="shared" si="25"/>
        <v/>
      </c>
      <c r="BL35" s="43" t="str">
        <f>IF(BG35&lt;&gt;"", IF(RANK(BK35, BK$5:BK$62)+COUNTIF(BK$35:BK35, BK35) -1&lt;=(BL$65-BJ$63), RANK(BK35, BK$5:BK$62)+COUNTIF(BK$35:BK35, BK35) -1, ""), "")</f>
        <v/>
      </c>
      <c r="BM35" s="138" t="str">
        <f t="shared" si="26"/>
        <v/>
      </c>
      <c r="BN35" s="142"/>
      <c r="BO35" s="134"/>
      <c r="BP35" s="42" t="str">
        <f t="shared" si="27"/>
        <v/>
      </c>
      <c r="BQ35" s="43" t="str">
        <f t="shared" si="51"/>
        <v/>
      </c>
      <c r="BR35" s="43" t="str">
        <f t="shared" si="28"/>
        <v/>
      </c>
      <c r="BS35" s="43" t="str">
        <f>IF(BN35&lt;&gt;"", IF(RANK(BR35, BR$5:BR$62)+COUNTIF(BR$35:BR35, BR35) -1&lt;=(BS$65-BQ$63), RANK(BR35, BR$5:BR$62)+COUNTIF(BR$35:BR35, BR35) -1, ""), "")</f>
        <v/>
      </c>
      <c r="BT35" s="138" t="str">
        <f t="shared" si="29"/>
        <v/>
      </c>
      <c r="BU35" s="149" t="str">
        <f t="shared" si="30"/>
        <v/>
      </c>
      <c r="BV35" s="50" t="str">
        <f t="shared" si="31"/>
        <v/>
      </c>
      <c r="BW35" s="51"/>
      <c r="BX35" s="84" t="str">
        <f t="shared" si="32"/>
        <v/>
      </c>
      <c r="BY35" s="86" t="str">
        <f t="shared" si="33"/>
        <v/>
      </c>
      <c r="BZ35" s="86"/>
      <c r="CA35" s="83" t="str">
        <f t="shared" si="34"/>
        <v/>
      </c>
      <c r="CB35" s="86" t="str">
        <f t="shared" si="35"/>
        <v/>
      </c>
      <c r="CC35" s="86" t="str">
        <f t="shared" si="36"/>
        <v/>
      </c>
      <c r="CD35" s="84" t="str">
        <f>IF(BX35&lt;&gt;"", IF(RANK(CC35, CC$5:CC$62)+COUNTIF(CC$35:CC35, CC35) -1&lt;=(B$68-BY$63-CB$63), RANK(CC35, CC$5:CC$62)+COUNTIF(CC$35:CC35, CC35) -1, ""), "")</f>
        <v/>
      </c>
      <c r="CE35" s="93" t="str">
        <f t="shared" si="37"/>
        <v/>
      </c>
      <c r="CF35" s="103" t="str">
        <f t="shared" si="38"/>
        <v/>
      </c>
      <c r="CH35" s="144" t="str">
        <f>IF(BV35&lt;&gt; "", BV35/BV63, "")</f>
        <v/>
      </c>
      <c r="CI35" s="62" t="str">
        <f t="shared" si="39"/>
        <v/>
      </c>
      <c r="CJ35" s="70" t="str">
        <f t="shared" si="40"/>
        <v/>
      </c>
      <c r="CL35" s="97" t="str">
        <f t="shared" si="41"/>
        <v/>
      </c>
      <c r="CM35" s="62" t="str">
        <f t="shared" si="52"/>
        <v/>
      </c>
      <c r="CN35" s="62" t="str">
        <f t="shared" si="53"/>
        <v/>
      </c>
      <c r="CO35" s="145" t="str">
        <f t="shared" si="54"/>
        <v/>
      </c>
    </row>
    <row r="36" spans="1:93" ht="15" customHeight="1" x14ac:dyDescent="0.2">
      <c r="A36" s="47" t="s">
        <v>248</v>
      </c>
      <c r="B36" s="48" t="s">
        <v>306</v>
      </c>
      <c r="C36" s="141">
        <v>33</v>
      </c>
      <c r="D36" s="134"/>
      <c r="E36" s="42">
        <f t="shared" si="0"/>
        <v>4.5686754994392987E-4</v>
      </c>
      <c r="F36" s="43">
        <f t="shared" si="42"/>
        <v>0</v>
      </c>
      <c r="G36" s="43">
        <f t="shared" si="1"/>
        <v>33</v>
      </c>
      <c r="H36" s="43" t="str">
        <f>IF(C36&lt;&gt;"", IF(RANK(G36, G$5:G$62)+COUNTIF(G$36:G36, G36) -1&lt;=(H$65-F$63), RANK(G36, G$5:G$62)+COUNTIF(G$36:G36, G36) -1, ""), "")</f>
        <v/>
      </c>
      <c r="I36" s="138" t="str">
        <f t="shared" si="2"/>
        <v/>
      </c>
      <c r="J36" s="143">
        <v>40</v>
      </c>
      <c r="K36" s="134"/>
      <c r="L36" s="42">
        <f t="shared" si="3"/>
        <v>5.5222685479194855E-4</v>
      </c>
      <c r="M36" s="43">
        <f t="shared" si="43"/>
        <v>0</v>
      </c>
      <c r="N36" s="43">
        <f t="shared" si="4"/>
        <v>40</v>
      </c>
      <c r="O36" s="43" t="str">
        <f>IF(J36&lt;&gt;"", IF(RANK(N36, N$5:N$62)+COUNTIF(N$36:N36, N36) -1&lt;=(O$65-M$63), RANK(N36, N$5:N$62)+COUNTIF(N$36:N36, N36) -1, ""), "")</f>
        <v/>
      </c>
      <c r="P36" s="138" t="str">
        <f t="shared" si="5"/>
        <v/>
      </c>
      <c r="Q36" s="143">
        <v>46</v>
      </c>
      <c r="R36" s="134"/>
      <c r="S36" s="42">
        <f t="shared" si="6"/>
        <v>6.2842388557220728E-4</v>
      </c>
      <c r="T36" s="43">
        <f t="shared" si="44"/>
        <v>0</v>
      </c>
      <c r="U36" s="43">
        <f t="shared" si="7"/>
        <v>46</v>
      </c>
      <c r="V36" s="43" t="str">
        <f>IF(Q36&lt;&gt;"", IF(RANK(U36, U$5:U$62)+COUNTIF(U$36:U36, U36) -1&lt;=(V$65-T$63), RANK(U36, U$5:U$62)+COUNTIF(U$36:U36, U36) -1, ""), "")</f>
        <v/>
      </c>
      <c r="W36" s="138" t="str">
        <f t="shared" si="8"/>
        <v/>
      </c>
      <c r="X36" s="143">
        <v>36</v>
      </c>
      <c r="Y36" s="134"/>
      <c r="Z36" s="42">
        <f t="shared" si="9"/>
        <v>5.6182405543330676E-4</v>
      </c>
      <c r="AA36" s="43">
        <f t="shared" si="45"/>
        <v>0</v>
      </c>
      <c r="AB36" s="43">
        <f t="shared" si="10"/>
        <v>36</v>
      </c>
      <c r="AC36" s="43" t="str">
        <f>IF(X36&lt;&gt;"", IF(RANK(AB36, AB$5:AB$62)+COUNTIF(AB$36:AB36, AB36) -1&lt;=(AC$65-AA$63), RANK(AB36, AB$5:AB$62)+COUNTIF(AB$36:AB36, AB36) -1, ""), "")</f>
        <v/>
      </c>
      <c r="AD36" s="138" t="str">
        <f t="shared" si="11"/>
        <v/>
      </c>
      <c r="AE36" s="143">
        <v>47</v>
      </c>
      <c r="AF36" s="134"/>
      <c r="AG36" s="42">
        <f t="shared" si="12"/>
        <v>6.4351826496522266E-4</v>
      </c>
      <c r="AH36" s="43">
        <f t="shared" si="46"/>
        <v>0</v>
      </c>
      <c r="AI36" s="43">
        <f t="shared" si="13"/>
        <v>47</v>
      </c>
      <c r="AJ36" s="43" t="str">
        <f>IF(AE36&lt;&gt;"", IF(RANK(AI36, AI$5:AI$62)+COUNTIF(AI$36:AI36, AI36) -1&lt;=(AJ$65-AH$63), RANK(AI36, AI$5:AI$62)+COUNTIF(AI$36:AI36, AI36) -1, ""), "")</f>
        <v/>
      </c>
      <c r="AK36" s="138" t="str">
        <f t="shared" si="14"/>
        <v/>
      </c>
      <c r="AL36" s="143">
        <v>39</v>
      </c>
      <c r="AM36" s="134"/>
      <c r="AN36" s="42">
        <f t="shared" si="15"/>
        <v>5.9478420009150522E-4</v>
      </c>
      <c r="AO36" s="43">
        <f t="shared" si="47"/>
        <v>0</v>
      </c>
      <c r="AP36" s="43">
        <f t="shared" si="16"/>
        <v>39</v>
      </c>
      <c r="AQ36" s="43" t="str">
        <f>IF(AL36&lt;&gt;"", IF(RANK(AP36, AP$5:AP$62)+COUNTIF(AP$36:AP36, AP36) -1&lt;=(AQ$65-AO$63), RANK(AP36, AP$5:AP$62)+COUNTIF(AP$36:AP36, AP36) -1, ""), "")</f>
        <v/>
      </c>
      <c r="AR36" s="138" t="str">
        <f t="shared" si="17"/>
        <v/>
      </c>
      <c r="AS36" s="143">
        <v>53</v>
      </c>
      <c r="AT36" s="134"/>
      <c r="AU36" s="42">
        <f t="shared" si="18"/>
        <v>7.5247749666354318E-4</v>
      </c>
      <c r="AV36" s="43">
        <f t="shared" si="48"/>
        <v>0</v>
      </c>
      <c r="AW36" s="43">
        <f t="shared" si="19"/>
        <v>53</v>
      </c>
      <c r="AX36" s="43" t="str">
        <f>IF(AS36&lt;&gt;"", IF(RANK(AW36, AW$5:AW$62)+COUNTIF(AW$36:AW36, AW36) -1&lt;=(AX$65-AV$63), RANK(AW36, AW$5:AW$62)+COUNTIF(AW$36:AW36, AW36) -1, ""), "")</f>
        <v/>
      </c>
      <c r="AY36" s="138" t="str">
        <f t="shared" si="20"/>
        <v/>
      </c>
      <c r="AZ36" s="143">
        <v>36</v>
      </c>
      <c r="BA36" s="134"/>
      <c r="BB36" s="42">
        <f t="shared" si="21"/>
        <v>4.7780845190061586E-4</v>
      </c>
      <c r="BC36" s="43">
        <f t="shared" si="49"/>
        <v>0</v>
      </c>
      <c r="BD36" s="43">
        <f t="shared" si="22"/>
        <v>36</v>
      </c>
      <c r="BE36" s="43" t="str">
        <f>IF(AZ36&lt;&gt;"", IF(RANK(BD36, BD$5:BD$62)+COUNTIF(BD$36:BD36, BD36) -1&lt;=(BE$65-BC$63), RANK(BD36, BD$5:BD$62)+COUNTIF(BD$36:BD36, BD36) -1, ""), "")</f>
        <v/>
      </c>
      <c r="BF36" s="138" t="str">
        <f t="shared" si="23"/>
        <v/>
      </c>
      <c r="BG36" s="143">
        <v>45</v>
      </c>
      <c r="BH36" s="134"/>
      <c r="BI36" s="42">
        <f t="shared" si="24"/>
        <v>6.8970802360334121E-4</v>
      </c>
      <c r="BJ36" s="43">
        <f t="shared" si="50"/>
        <v>0</v>
      </c>
      <c r="BK36" s="43">
        <f t="shared" si="25"/>
        <v>45</v>
      </c>
      <c r="BL36" s="43" t="str">
        <f>IF(BG36&lt;&gt;"", IF(RANK(BK36, BK$5:BK$62)+COUNTIF(BK$36:BK36, BK36) -1&lt;=(BL$65-BJ$63), RANK(BK36, BK$5:BK$62)+COUNTIF(BK$36:BK36, BK36) -1, ""), "")</f>
        <v/>
      </c>
      <c r="BM36" s="138" t="str">
        <f t="shared" si="26"/>
        <v/>
      </c>
      <c r="BN36" s="143">
        <v>32</v>
      </c>
      <c r="BO36" s="134"/>
      <c r="BP36" s="42">
        <f t="shared" si="27"/>
        <v>4.6204715768803151E-4</v>
      </c>
      <c r="BQ36" s="43">
        <f t="shared" si="51"/>
        <v>0</v>
      </c>
      <c r="BR36" s="43">
        <f t="shared" si="28"/>
        <v>32</v>
      </c>
      <c r="BS36" s="43" t="str">
        <f>IF(BN36&lt;&gt;"", IF(RANK(BR36, BR$5:BR$62)+COUNTIF(BR$36:BR36, BR36) -1&lt;=(BS$65-BQ$63), RANK(BR36, BR$5:BR$62)+COUNTIF(BR$36:BR36, BR36) -1, ""), "")</f>
        <v/>
      </c>
      <c r="BT36" s="138" t="str">
        <f t="shared" si="29"/>
        <v/>
      </c>
      <c r="BU36" s="149" t="str">
        <f t="shared" si="30"/>
        <v/>
      </c>
      <c r="BV36" s="50">
        <f t="shared" si="31"/>
        <v>407</v>
      </c>
      <c r="BW36" s="51"/>
      <c r="BX36" s="84" t="str">
        <f t="shared" si="32"/>
        <v/>
      </c>
      <c r="BY36" s="86" t="str">
        <f t="shared" si="33"/>
        <v/>
      </c>
      <c r="BZ36" s="86"/>
      <c r="CA36" s="83" t="str">
        <f t="shared" si="34"/>
        <v/>
      </c>
      <c r="CB36" s="86" t="str">
        <f t="shared" si="35"/>
        <v/>
      </c>
      <c r="CC36" s="86" t="str">
        <f t="shared" si="36"/>
        <v/>
      </c>
      <c r="CD36" s="84" t="str">
        <f>IF(BX36&lt;&gt;"", IF(RANK(CC36, CC$5:CC$62)+COUNTIF(CC$36:CC36, CC36) -1&lt;=(B$68-BY$63-CB$63), RANK(CC36, CC$5:CC$62)+COUNTIF(CC$36:CC36, CC36) -1, ""), "")</f>
        <v/>
      </c>
      <c r="CE36" s="93" t="str">
        <f t="shared" si="37"/>
        <v/>
      </c>
      <c r="CF36" s="103" t="str">
        <f t="shared" si="38"/>
        <v/>
      </c>
      <c r="CH36" s="144">
        <f>IF(BV36&lt;&gt; "", BV36/BV63, "")</f>
        <v>1.1611548897887126E-4</v>
      </c>
      <c r="CI36" s="62" t="str">
        <f t="shared" si="39"/>
        <v/>
      </c>
      <c r="CJ36" s="70">
        <f t="shared" si="40"/>
        <v>-1.1611548897887099E-4</v>
      </c>
      <c r="CL36" s="97" t="str">
        <f t="shared" si="41"/>
        <v/>
      </c>
      <c r="CM36" s="62" t="str">
        <f t="shared" si="52"/>
        <v/>
      </c>
      <c r="CN36" s="62" t="str">
        <f t="shared" si="53"/>
        <v/>
      </c>
      <c r="CO36" s="145" t="str">
        <f t="shared" si="54"/>
        <v/>
      </c>
    </row>
    <row r="37" spans="1:93" ht="15" customHeight="1" x14ac:dyDescent="0.2">
      <c r="A37" s="47" t="s">
        <v>249</v>
      </c>
      <c r="B37" s="48" t="s">
        <v>307</v>
      </c>
      <c r="C37" s="141">
        <v>214</v>
      </c>
      <c r="D37" s="134"/>
      <c r="E37" s="42">
        <f t="shared" ref="E37:E62" si="55">IF(C37&lt;&gt;"", C37/D$63, "")</f>
        <v>2.9627168390303333E-3</v>
      </c>
      <c r="F37" s="43">
        <f t="shared" si="42"/>
        <v>0</v>
      </c>
      <c r="G37" s="43">
        <f t="shared" ref="G37:G62" si="56">IF(C37&lt;&gt;"", C37-F37*D$63, "")</f>
        <v>214</v>
      </c>
      <c r="H37" s="43" t="str">
        <f>IF(C37&lt;&gt;"", IF(RANK(G37, G$5:G$62)+COUNTIF(G$37:G37, G37) -1&lt;=(H$65-F$63), RANK(G37, G$5:G$62)+COUNTIF(G$37:G37, G37) -1, ""), "")</f>
        <v/>
      </c>
      <c r="I37" s="138" t="str">
        <f t="shared" ref="I37:I62" si="57">IF(IF(H37&lt;&gt;"", _xlfn.NUMBERVALUE(F37)+1, _xlfn.NUMBERVALUE(F37))&lt;&gt;0, IF(H37&lt;&gt;"", _xlfn.NUMBERVALUE(F37)+1, _xlfn.NUMBERVALUE(F37)), "")</f>
        <v/>
      </c>
      <c r="J37" s="143">
        <v>390</v>
      </c>
      <c r="K37" s="134"/>
      <c r="L37" s="42">
        <f t="shared" ref="L37:L62" si="58">IF(J37&lt;&gt;"", J37/K$63, "")</f>
        <v>5.3842118342214982E-3</v>
      </c>
      <c r="M37" s="43">
        <f t="shared" si="43"/>
        <v>0</v>
      </c>
      <c r="N37" s="43">
        <f t="shared" ref="N37:N62" si="59">IF(J37&lt;&gt;"", J37-M37*K$63, "")</f>
        <v>390</v>
      </c>
      <c r="O37" s="43" t="str">
        <f>IF(J37&lt;&gt;"", IF(RANK(N37, N$5:N$62)+COUNTIF(N$37:N37, N37) -1&lt;=(O$65-M$63), RANK(N37, N$5:N$62)+COUNTIF(N$37:N37, N37) -1, ""), "")</f>
        <v/>
      </c>
      <c r="P37" s="138" t="str">
        <f t="shared" ref="P37:P62" si="60">IF(IF(O37&lt;&gt;"", _xlfn.NUMBERVALUE(M37)+1, _xlfn.NUMBERVALUE(M37))&lt;&gt;0, IF(O37&lt;&gt;"", _xlfn.NUMBERVALUE(M37)+1, _xlfn.NUMBERVALUE(M37)), "")</f>
        <v/>
      </c>
      <c r="Q37" s="143">
        <v>584</v>
      </c>
      <c r="R37" s="134"/>
      <c r="S37" s="42">
        <f t="shared" ref="S37:S62" si="61">IF(Q37&lt;&gt;"", Q37/R$63, "")</f>
        <v>7.9782510690036747E-3</v>
      </c>
      <c r="T37" s="43">
        <f t="shared" si="44"/>
        <v>0</v>
      </c>
      <c r="U37" s="43">
        <f t="shared" ref="U37:U62" si="62">IF(Q37&lt;&gt;"", Q37-T37*R$63, "")</f>
        <v>584</v>
      </c>
      <c r="V37" s="43" t="str">
        <f>IF(Q37&lt;&gt;"", IF(RANK(U37, U$5:U$62)+COUNTIF(U$37:U37, U37) -1&lt;=(V$65-T$63), RANK(U37, U$5:U$62)+COUNTIF(U$37:U37, U37) -1, ""), "")</f>
        <v/>
      </c>
      <c r="W37" s="138" t="str">
        <f t="shared" ref="W37:W62" si="63">IF(IF(V37&lt;&gt;"", _xlfn.NUMBERVALUE(T37)+1, _xlfn.NUMBERVALUE(T37))&lt;&gt;0, IF(V37&lt;&gt;"", _xlfn.NUMBERVALUE(T37)+1, _xlfn.NUMBERVALUE(T37)), "")</f>
        <v/>
      </c>
      <c r="X37" s="143">
        <v>151</v>
      </c>
      <c r="Y37" s="134"/>
      <c r="Z37" s="42">
        <f t="shared" ref="Z37:Z62" si="64">IF(X37&lt;&gt;"", X37/Y$63, "")</f>
        <v>2.3565397880674814E-3</v>
      </c>
      <c r="AA37" s="43">
        <f t="shared" si="45"/>
        <v>0</v>
      </c>
      <c r="AB37" s="43">
        <f t="shared" ref="AB37:AB62" si="65">IF(X37&lt;&gt;"", X37-AA37*Y$63, "")</f>
        <v>151</v>
      </c>
      <c r="AC37" s="43" t="str">
        <f>IF(X37&lt;&gt;"", IF(RANK(AB37, AB$5:AB$62)+COUNTIF(AB$37:AB37, AB37) -1&lt;=(AC$65-AA$63), RANK(AB37, AB$5:AB$62)+COUNTIF(AB$37:AB37, AB37) -1, ""), "")</f>
        <v/>
      </c>
      <c r="AD37" s="138" t="str">
        <f t="shared" ref="AD37:AD62" si="66">IF(IF(AC37&lt;&gt;"", _xlfn.NUMBERVALUE(AA37)+1, _xlfn.NUMBERVALUE(AA37))&lt;&gt;0, IF(AC37&lt;&gt;"", _xlfn.NUMBERVALUE(AA37)+1, _xlfn.NUMBERVALUE(AA37)), "")</f>
        <v/>
      </c>
      <c r="AE37" s="143">
        <v>259</v>
      </c>
      <c r="AF37" s="134"/>
      <c r="AG37" s="42">
        <f t="shared" ref="AG37:AG62" si="67">IF(AE37&lt;&gt;"", AE37/AF$63, "")</f>
        <v>3.5461963962977162E-3</v>
      </c>
      <c r="AH37" s="43">
        <f t="shared" si="46"/>
        <v>0</v>
      </c>
      <c r="AI37" s="43">
        <f t="shared" ref="AI37:AI62" si="68">IF(AE37&lt;&gt;"", AE37-AH37*AF$63, "")</f>
        <v>259</v>
      </c>
      <c r="AJ37" s="43" t="str">
        <f>IF(AE37&lt;&gt;"", IF(RANK(AI37, AI$5:AI$62)+COUNTIF(AI$37:AI37, AI37) -1&lt;=(AJ$65-AH$63), RANK(AI37, AI$5:AI$62)+COUNTIF(AI$37:AI37, AI37) -1, ""), "")</f>
        <v/>
      </c>
      <c r="AK37" s="138" t="str">
        <f t="shared" ref="AK37:AK62" si="69">IF(IF(AJ37&lt;&gt;"", _xlfn.NUMBERVALUE(AH37)+1, _xlfn.NUMBERVALUE(AH37))&lt;&gt;0, IF(AJ37&lt;&gt;"", _xlfn.NUMBERVALUE(AH37)+1, _xlfn.NUMBERVALUE(AH37)), "")</f>
        <v/>
      </c>
      <c r="AL37" s="143">
        <v>223</v>
      </c>
      <c r="AM37" s="134"/>
      <c r="AN37" s="42">
        <f t="shared" ref="AN37:AN62" si="70">IF(AL37&lt;&gt;"", AL37/AM$63, "")</f>
        <v>3.4009455543693762E-3</v>
      </c>
      <c r="AO37" s="43">
        <f t="shared" si="47"/>
        <v>0</v>
      </c>
      <c r="AP37" s="43">
        <f t="shared" ref="AP37:AP62" si="71">IF(AL37&lt;&gt;"", AL37-AO37*AM$63, "")</f>
        <v>223</v>
      </c>
      <c r="AQ37" s="43" t="str">
        <f>IF(AL37&lt;&gt;"", IF(RANK(AP37, AP$5:AP$62)+COUNTIF(AP$37:AP37, AP37) -1&lt;=(AQ$65-AO$63), RANK(AP37, AP$5:AP$62)+COUNTIF(AP$37:AP37, AP37) -1, ""), "")</f>
        <v/>
      </c>
      <c r="AR37" s="138" t="str">
        <f t="shared" ref="AR37:AR62" si="72">IF(IF(AQ37&lt;&gt;"", _xlfn.NUMBERVALUE(AO37)+1, _xlfn.NUMBERVALUE(AO37))&lt;&gt;0, IF(AQ37&lt;&gt;"", _xlfn.NUMBERVALUE(AO37)+1, _xlfn.NUMBERVALUE(AO37)), "")</f>
        <v/>
      </c>
      <c r="AS37" s="143">
        <v>214</v>
      </c>
      <c r="AT37" s="134"/>
      <c r="AU37" s="42">
        <f t="shared" ref="AU37:AU62" si="73">IF(AS37&lt;&gt;"", AS37/AT$63, "")</f>
        <v>3.0383053638867591E-3</v>
      </c>
      <c r="AV37" s="43">
        <f t="shared" si="48"/>
        <v>0</v>
      </c>
      <c r="AW37" s="43">
        <f t="shared" ref="AW37:AW62" si="74">IF(AS37&lt;&gt;"", AS37-AV37*AT$63, "")</f>
        <v>214</v>
      </c>
      <c r="AX37" s="43" t="str">
        <f>IF(AS37&lt;&gt;"", IF(RANK(AW37, AW$5:AW$62)+COUNTIF(AW$37:AW37, AW37) -1&lt;=(AX$65-AV$63), RANK(AW37, AW$5:AW$62)+COUNTIF(AW$37:AW37, AW37) -1, ""), "")</f>
        <v/>
      </c>
      <c r="AY37" s="138" t="str">
        <f t="shared" ref="AY37:AY62" si="75">IF(IF(AX37&lt;&gt;"", _xlfn.NUMBERVALUE(AV37)+1, _xlfn.NUMBERVALUE(AV37))&lt;&gt;0, IF(AX37&lt;&gt;"", _xlfn.NUMBERVALUE(AV37)+1, _xlfn.NUMBERVALUE(AV37)), "")</f>
        <v/>
      </c>
      <c r="AZ37" s="143">
        <v>231</v>
      </c>
      <c r="BA37" s="134"/>
      <c r="BB37" s="42">
        <f t="shared" ref="BB37:BB62" si="76">IF(AZ37&lt;&gt;"", AZ37/BA$63, "")</f>
        <v>3.0659375663622851E-3</v>
      </c>
      <c r="BC37" s="43">
        <f t="shared" si="49"/>
        <v>0</v>
      </c>
      <c r="BD37" s="43">
        <f t="shared" ref="BD37:BD62" si="77">IF(AZ37&lt;&gt;"", AZ37-BC37*BA$63, "")</f>
        <v>231</v>
      </c>
      <c r="BE37" s="43" t="str">
        <f>IF(AZ37&lt;&gt;"", IF(RANK(BD37, BD$5:BD$62)+COUNTIF(BD$37:BD37, BD37) -1&lt;=(BE$65-BC$63), RANK(BD37, BD$5:BD$62)+COUNTIF(BD$37:BD37, BD37) -1, ""), "")</f>
        <v/>
      </c>
      <c r="BF37" s="138" t="str">
        <f t="shared" ref="BF37:BF62" si="78">IF(IF(BE37&lt;&gt;"", _xlfn.NUMBERVALUE(BC37)+1, _xlfn.NUMBERVALUE(BC37))&lt;&gt;0, IF(BE37&lt;&gt;"", _xlfn.NUMBERVALUE(BC37)+1, _xlfn.NUMBERVALUE(BC37)), "")</f>
        <v/>
      </c>
      <c r="BG37" s="143">
        <v>421</v>
      </c>
      <c r="BH37" s="134"/>
      <c r="BI37" s="42">
        <f t="shared" ref="BI37:BI62" si="79">IF(BG37&lt;&gt;"", BG37/BH$63, "")</f>
        <v>6.4526017319334814E-3</v>
      </c>
      <c r="BJ37" s="43">
        <f t="shared" si="50"/>
        <v>0</v>
      </c>
      <c r="BK37" s="43">
        <f t="shared" ref="BK37:BK62" si="80">IF(BG37&lt;&gt;"", BG37-BJ37*BH$63, "")</f>
        <v>421</v>
      </c>
      <c r="BL37" s="43" t="str">
        <f>IF(BG37&lt;&gt;"", IF(RANK(BK37, BK$5:BK$62)+COUNTIF(BK$37:BK37, BK37) -1&lt;=(BL$65-BJ$63), RANK(BK37, BK$5:BK$62)+COUNTIF(BK$37:BK37, BK37) -1, ""), "")</f>
        <v/>
      </c>
      <c r="BM37" s="138" t="str">
        <f t="shared" ref="BM37:BM62" si="81">IF(IF(BL37&lt;&gt;"", _xlfn.NUMBERVALUE(BJ37)+1, _xlfn.NUMBERVALUE(BJ37))&lt;&gt;0, IF(BL37&lt;&gt;"", _xlfn.NUMBERVALUE(BJ37)+1, _xlfn.NUMBERVALUE(BJ37)), "")</f>
        <v/>
      </c>
      <c r="BN37" s="143">
        <v>181</v>
      </c>
      <c r="BO37" s="134"/>
      <c r="BP37" s="42">
        <f t="shared" ref="BP37:BP62" si="82">IF(BN37&lt;&gt;"", BN37/BO$63, "")</f>
        <v>2.6134542356729285E-3</v>
      </c>
      <c r="BQ37" s="43">
        <f t="shared" si="51"/>
        <v>0</v>
      </c>
      <c r="BR37" s="43">
        <f t="shared" ref="BR37:BR62" si="83">IF(BN37&lt;&gt;"", BN37-BQ37*BO$63, "")</f>
        <v>181</v>
      </c>
      <c r="BS37" s="43" t="str">
        <f>IF(BN37&lt;&gt;"", IF(RANK(BR37, BR$5:BR$62)+COUNTIF(BR$37:BR37, BR37) -1&lt;=(BS$65-BQ$63), RANK(BR37, BR$5:BR$62)+COUNTIF(BR$37:BR37, BR37) -1, ""), "")</f>
        <v/>
      </c>
      <c r="BT37" s="138" t="str">
        <f t="shared" ref="BT37:BT62" si="84">IF(IF(BS37&lt;&gt;"", _xlfn.NUMBERVALUE(BQ37)+1, _xlfn.NUMBERVALUE(BQ37))&lt;&gt;0, IF(BS37&lt;&gt;"", _xlfn.NUMBERVALUE(BQ37)+1, _xlfn.NUMBERVALUE(BQ37)), "")</f>
        <v/>
      </c>
      <c r="BU37" s="149" t="str">
        <f t="shared" ref="BU37:BU62" si="85">IF(_xlfn.NUMBERVALUE(I37)+_xlfn.NUMBERVALUE(P37)+_xlfn.NUMBERVALUE(W37)+_xlfn.NUMBERVALUE(AD37)+_xlfn.NUMBERVALUE(AK37)+_xlfn.NUMBERVALUE(AR37)+_xlfn.NUMBERVALUE(AY37)+_xlfn.NUMBERVALUE(BF37)+_xlfn.NUMBERVALUE(BM37)+_xlfn.NUMBERVALUE(BT37)&lt;&gt;0, _xlfn.NUMBERVALUE(I37)+_xlfn.NUMBERVALUE(P37)+_xlfn.NUMBERVALUE(W37)+_xlfn.NUMBERVALUE(AD37)+_xlfn.NUMBERVALUE(AK37)+_xlfn.NUMBERVALUE(AR37)+_xlfn.NUMBERVALUE(AY37)+_xlfn.NUMBERVALUE(BF37)+_xlfn.NUMBERVALUE(BM37)+_xlfn.NUMBERVALUE(BT37), "")</f>
        <v/>
      </c>
      <c r="BV37" s="50">
        <f t="shared" ref="BV37:BV62" si="86">IF(_xlfn.NUMBERVALUE(C37)+_xlfn.NUMBERVALUE(J37)+_xlfn.NUMBERVALUE(Q37)+_xlfn.NUMBERVALUE(X37)+_xlfn.NUMBERVALUE(AE37)+_xlfn.NUMBERVALUE(AL37)+_xlfn.NUMBERVALUE(AS37)+_xlfn.NUMBERVALUE(AZ37)+_xlfn.NUMBERVALUE(BG37)+_xlfn.NUMBERVALUE(BN37)&lt;&gt;0, _xlfn.NUMBERVALUE(C37)+_xlfn.NUMBERVALUE(J37)+_xlfn.NUMBERVALUE(Q37)+_xlfn.NUMBERVALUE(X37)+_xlfn.NUMBERVALUE(AE37)+_xlfn.NUMBERVALUE(AL37)+_xlfn.NUMBERVALUE(AS37)+_xlfn.NUMBERVALUE(AZ37)+_xlfn.NUMBERVALUE(BG37)+_xlfn.NUMBERVALUE(BN37), "")</f>
        <v>2868</v>
      </c>
      <c r="BW37" s="51"/>
      <c r="BX37" s="84" t="str">
        <f t="shared" ref="BX37:BX62" si="87">IF(BV37&gt;=BW$63, BV37, "")</f>
        <v/>
      </c>
      <c r="BY37" s="86" t="str">
        <f t="shared" ref="BY37:BY62" si="88">IF(AND(BU37&lt;&gt; "", BX37= ""),BU37, "")</f>
        <v/>
      </c>
      <c r="BZ37" s="86"/>
      <c r="CA37" s="83" t="str">
        <f t="shared" ref="CA37:CA62" si="89">IF(BX37&lt;&gt;"", BX37/BZ$63, "")</f>
        <v/>
      </c>
      <c r="CB37" s="86" t="str">
        <f t="shared" ref="CB37:CB62" si="90">IF(CA37&lt;&gt;"", _xlfn.FLOOR.MATH(CA37), "")</f>
        <v/>
      </c>
      <c r="CC37" s="86" t="str">
        <f t="shared" ref="CC37:CC62" si="91">IF(BX37&lt;&gt;"", BX37-CB37*BZ$63, "")</f>
        <v/>
      </c>
      <c r="CD37" s="84" t="str">
        <f>IF(BX37&lt;&gt;"", IF(RANK(CC37, CC$5:CC$62)+COUNTIF(CC$37:CC37, CC37) -1&lt;=(B$68-BY$63-CB$63), RANK(CC37, CC$5:CC$62)+COUNTIF(CC$37:CC37, CC37) -1, ""), "")</f>
        <v/>
      </c>
      <c r="CE37" s="93" t="str">
        <f t="shared" ref="CE37:CE62" si="92">IF(_xlfn.NUMBERVALUE(IF(CD37&lt;&gt; "", CB37+1, CB37)) + _xlfn.NUMBERVALUE(BY37)&lt;&gt;0, _xlfn.NUMBERVALUE(IF(CD37&lt;&gt; "", CB37+1, CB37)) + _xlfn.NUMBERVALUE(BY37), "")</f>
        <v/>
      </c>
      <c r="CF37" s="103" t="str">
        <f t="shared" ref="CF37:CF62" si="93">IF(_xlfn.NUMBERVALUE(CE37)-_xlfn.NUMBERVALUE(BU37)&lt;&gt;0, _xlfn.NUMBERVALUE(CE37)-_xlfn.NUMBERVALUE(BU37), "")</f>
        <v/>
      </c>
      <c r="CH37" s="144">
        <f>IF(BV37&lt;&gt; "", BV37/BV63, "")</f>
        <v>8.1822904764472428E-4</v>
      </c>
      <c r="CI37" s="62" t="str">
        <f t="shared" ref="CI37:CI62" si="94">IF(CE37&lt;&gt; "", CE37/CE$63, "")</f>
        <v/>
      </c>
      <c r="CJ37" s="70">
        <f t="shared" ref="CJ37:CJ62" si="95">IF(_xlfn.NUMBERVALUE(CI37)-_xlfn.NUMBERVALUE(CH37)&lt;&gt; 0, _xlfn.NUMBERVALUE(CI37)-_xlfn.NUMBERVALUE(CH37), "")</f>
        <v>-8.1822904764472396E-4</v>
      </c>
      <c r="CL37" s="97" t="str">
        <f t="shared" ref="CL37:CL62" si="96">IF(_xlfn.NUMBERVALUE(CE37)&lt;&gt;0,BV37, "")</f>
        <v/>
      </c>
      <c r="CM37" s="62" t="str">
        <f t="shared" si="52"/>
        <v/>
      </c>
      <c r="CN37" s="62" t="str">
        <f t="shared" si="53"/>
        <v/>
      </c>
      <c r="CO37" s="145" t="str">
        <f t="shared" si="54"/>
        <v/>
      </c>
    </row>
    <row r="38" spans="1:93" ht="15" customHeight="1" x14ac:dyDescent="0.2">
      <c r="A38" s="160" t="s">
        <v>250</v>
      </c>
      <c r="B38" s="161" t="s">
        <v>308</v>
      </c>
      <c r="C38" s="162">
        <v>33004</v>
      </c>
      <c r="D38" s="163"/>
      <c r="E38" s="164">
        <f t="shared" si="55"/>
        <v>0.45692292782877159</v>
      </c>
      <c r="F38" s="165">
        <f t="shared" si="42"/>
        <v>0</v>
      </c>
      <c r="G38" s="165">
        <f t="shared" si="56"/>
        <v>33004</v>
      </c>
      <c r="H38" s="165" t="str">
        <f>IF(C38&lt;&gt;"", IF(RANK(G38, G$5:G$62)+COUNTIF(G$38:G38, G38) -1&lt;=(H$65-F$63), RANK(G38, G$5:G$62)+COUNTIF(G$38:G38, G38) -1, ""), "")</f>
        <v/>
      </c>
      <c r="I38" s="166" t="str">
        <f t="shared" si="57"/>
        <v/>
      </c>
      <c r="J38" s="167">
        <v>19792</v>
      </c>
      <c r="K38" s="163"/>
      <c r="L38" s="164">
        <f t="shared" si="58"/>
        <v>0.27324184775105614</v>
      </c>
      <c r="M38" s="165">
        <f t="shared" si="43"/>
        <v>0</v>
      </c>
      <c r="N38" s="165">
        <f t="shared" si="59"/>
        <v>19792</v>
      </c>
      <c r="O38" s="165" t="str">
        <f>IF(J38&lt;&gt;"", IF(RANK(N38, N$5:N$62)+COUNTIF(N$38:N38, N38) -1&lt;=(O$65-M$63), RANK(N38, N$5:N$62)+COUNTIF(N$38:N38, N38) -1, ""), "")</f>
        <v/>
      </c>
      <c r="P38" s="166" t="str">
        <f t="shared" si="60"/>
        <v/>
      </c>
      <c r="Q38" s="167">
        <v>31021</v>
      </c>
      <c r="R38" s="163"/>
      <c r="S38" s="164">
        <f t="shared" si="61"/>
        <v>0.42378994248555307</v>
      </c>
      <c r="T38" s="165">
        <f t="shared" si="44"/>
        <v>0</v>
      </c>
      <c r="U38" s="165">
        <f t="shared" si="62"/>
        <v>31021</v>
      </c>
      <c r="V38" s="165" t="str">
        <f>IF(Q38&lt;&gt;"", IF(RANK(U38, U$5:U$62)+COUNTIF(U$38:U38, U38) -1&lt;=(V$65-T$63), RANK(U38, U$5:U$62)+COUNTIF(U$38:U38, U38) -1, ""), "")</f>
        <v/>
      </c>
      <c r="W38" s="166" t="str">
        <f t="shared" si="63"/>
        <v/>
      </c>
      <c r="X38" s="167">
        <v>33060</v>
      </c>
      <c r="Y38" s="163"/>
      <c r="Z38" s="164">
        <f t="shared" si="64"/>
        <v>0.51594175757292005</v>
      </c>
      <c r="AA38" s="165">
        <f t="shared" si="45"/>
        <v>0</v>
      </c>
      <c r="AB38" s="165">
        <f t="shared" si="65"/>
        <v>33060</v>
      </c>
      <c r="AC38" s="165" t="str">
        <f>IF(X38&lt;&gt;"", IF(RANK(AB38, AB$5:AB$62)+COUNTIF(AB$38:AB38, AB38) -1&lt;=(AC$65-AA$63), RANK(AB38, AB$5:AB$62)+COUNTIF(AB$38:AB38, AB38) -1, ""), "")</f>
        <v/>
      </c>
      <c r="AD38" s="166" t="str">
        <f t="shared" si="66"/>
        <v/>
      </c>
      <c r="AE38" s="167">
        <v>27049</v>
      </c>
      <c r="AF38" s="163"/>
      <c r="AG38" s="164">
        <f t="shared" si="67"/>
        <v>0.3703516074264746</v>
      </c>
      <c r="AH38" s="165">
        <f t="shared" si="46"/>
        <v>0</v>
      </c>
      <c r="AI38" s="165">
        <f t="shared" si="68"/>
        <v>27049</v>
      </c>
      <c r="AJ38" s="165" t="str">
        <f>IF(AE38&lt;&gt;"", IF(RANK(AI38, AI$5:AI$62)+COUNTIF(AI$38:AI38, AI38) -1&lt;=(AJ$65-AH$63), RANK(AI38, AI$5:AI$62)+COUNTIF(AI$38:AI38, AI38) -1, ""), "")</f>
        <v/>
      </c>
      <c r="AK38" s="166" t="str">
        <f t="shared" si="69"/>
        <v/>
      </c>
      <c r="AL38" s="167">
        <v>79026</v>
      </c>
      <c r="AM38" s="163"/>
      <c r="AN38" s="164">
        <f t="shared" si="70"/>
        <v>1.2052157999084947</v>
      </c>
      <c r="AO38" s="165">
        <f t="shared" si="47"/>
        <v>1</v>
      </c>
      <c r="AP38" s="165">
        <f t="shared" si="71"/>
        <v>13456</v>
      </c>
      <c r="AQ38" s="165" t="str">
        <f>IF(AL38&lt;&gt;"", IF(RANK(AP38, AP$5:AP$62)+COUNTIF(AP$38:AP38, AP38) -1&lt;=(AQ$65-AO$63), RANK(AP38, AP$5:AP$62)+COUNTIF(AP$38:AP38, AP38) -1, ""), "")</f>
        <v/>
      </c>
      <c r="AR38" s="166">
        <f t="shared" si="72"/>
        <v>1</v>
      </c>
      <c r="AS38" s="167">
        <v>86581</v>
      </c>
      <c r="AT38" s="163"/>
      <c r="AU38" s="164">
        <f t="shared" si="73"/>
        <v>1.2292500780872875</v>
      </c>
      <c r="AV38" s="165">
        <f t="shared" si="48"/>
        <v>1</v>
      </c>
      <c r="AW38" s="165">
        <f t="shared" si="74"/>
        <v>16147</v>
      </c>
      <c r="AX38" s="165" t="str">
        <f>IF(AS38&lt;&gt;"", IF(RANK(AW38, AW$5:AW$62)+COUNTIF(AW$38:AW38, AW38) -1&lt;=(AX$65-AV$63), RANK(AW38, AW$5:AW$62)+COUNTIF(AW$38:AW38, AW38) -1, ""), "")</f>
        <v/>
      </c>
      <c r="AY38" s="166">
        <f t="shared" si="75"/>
        <v>1</v>
      </c>
      <c r="AZ38" s="167">
        <v>92854</v>
      </c>
      <c r="BA38" s="163"/>
      <c r="BB38" s="164">
        <f t="shared" si="76"/>
        <v>1.2324007220216606</v>
      </c>
      <c r="BC38" s="165">
        <f t="shared" si="49"/>
        <v>1</v>
      </c>
      <c r="BD38" s="165">
        <f t="shared" si="77"/>
        <v>17510</v>
      </c>
      <c r="BE38" s="165" t="str">
        <f>IF(AZ38&lt;&gt;"", IF(RANK(BD38, BD$5:BD$62)+COUNTIF(BD$38:BD38, BD38) -1&lt;=(BE$65-BC$63), RANK(BD38, BD$5:BD$62)+COUNTIF(BD$38:BD38, BD38) -1, ""), "")</f>
        <v/>
      </c>
      <c r="BF38" s="166">
        <f t="shared" si="78"/>
        <v>1</v>
      </c>
      <c r="BG38" s="167">
        <v>138707</v>
      </c>
      <c r="BH38" s="163"/>
      <c r="BI38" s="164">
        <f t="shared" si="79"/>
        <v>2.12594068510997</v>
      </c>
      <c r="BJ38" s="165">
        <f t="shared" si="50"/>
        <v>2</v>
      </c>
      <c r="BK38" s="165">
        <f t="shared" si="80"/>
        <v>8217</v>
      </c>
      <c r="BL38" s="165" t="str">
        <f>IF(BG38&lt;&gt;"", IF(RANK(BK38, BK$5:BK$62)+COUNTIF(BK$38:BK38, BK38) -1&lt;=(BL$65-BJ$63), RANK(BK38, BK$5:BK$62)+COUNTIF(BK$38:BK38, BK38) -1, ""), "")</f>
        <v/>
      </c>
      <c r="BM38" s="166">
        <f t="shared" si="81"/>
        <v>2</v>
      </c>
      <c r="BN38" s="167">
        <v>99589</v>
      </c>
      <c r="BO38" s="163"/>
      <c r="BP38" s="164">
        <f t="shared" si="82"/>
        <v>1.4379629495935429</v>
      </c>
      <c r="BQ38" s="165">
        <f t="shared" si="51"/>
        <v>1</v>
      </c>
      <c r="BR38" s="165">
        <f t="shared" si="83"/>
        <v>30332</v>
      </c>
      <c r="BS38" s="165" t="str">
        <f>IF(BN38&lt;&gt;"", IF(RANK(BR38, BR$5:BR$62)+COUNTIF(BR$38:BR38, BR38) -1&lt;=(BS$65-BQ$63), RANK(BR38, BR$5:BR$62)+COUNTIF(BR$38:BR38, BR38) -1, ""), "")</f>
        <v/>
      </c>
      <c r="BT38" s="166">
        <f t="shared" si="84"/>
        <v>1</v>
      </c>
      <c r="BU38" s="168">
        <f t="shared" si="85"/>
        <v>6</v>
      </c>
      <c r="BV38" s="169">
        <f t="shared" si="86"/>
        <v>640683</v>
      </c>
      <c r="BW38" s="170"/>
      <c r="BX38" s="171">
        <f t="shared" si="87"/>
        <v>640683</v>
      </c>
      <c r="BY38" s="172" t="str">
        <f t="shared" si="88"/>
        <v/>
      </c>
      <c r="BZ38" s="172"/>
      <c r="CA38" s="173">
        <f t="shared" si="89"/>
        <v>15.382545018007203</v>
      </c>
      <c r="CB38" s="172">
        <f t="shared" si="90"/>
        <v>15</v>
      </c>
      <c r="CC38" s="172">
        <f t="shared" si="91"/>
        <v>15933</v>
      </c>
      <c r="CD38" s="171" t="str">
        <f>IF(BX38&lt;&gt;"", IF(RANK(CC38, CC$5:CC$62)+COUNTIF(CC$38:CC38, CC38) -1&lt;=(B$68-BY$63-CB$63), RANK(CC38, CC$5:CC$62)+COUNTIF(CC$38:CC38, CC38) -1, ""), "")</f>
        <v/>
      </c>
      <c r="CE38" s="171">
        <f t="shared" si="92"/>
        <v>15</v>
      </c>
      <c r="CF38" s="174">
        <f t="shared" si="93"/>
        <v>9</v>
      </c>
      <c r="CH38" s="175">
        <f>IF(BV38&lt;&gt; "", BV38/BV63, "")</f>
        <v>0.18278432389545499</v>
      </c>
      <c r="CI38" s="176">
        <f t="shared" si="94"/>
        <v>0.1875</v>
      </c>
      <c r="CJ38" s="177">
        <f t="shared" si="95"/>
        <v>4.7156761045450135E-3</v>
      </c>
      <c r="CL38" s="178">
        <f t="shared" si="96"/>
        <v>640683</v>
      </c>
      <c r="CM38" s="176">
        <f t="shared" si="52"/>
        <v>0.18990858239426328</v>
      </c>
      <c r="CN38" s="176">
        <f t="shared" si="53"/>
        <v>0.1875</v>
      </c>
      <c r="CO38" s="179">
        <f t="shared" si="54"/>
        <v>-2.4085823942632811E-3</v>
      </c>
    </row>
    <row r="39" spans="1:93" ht="15" customHeight="1" x14ac:dyDescent="0.2">
      <c r="A39" s="47" t="s">
        <v>251</v>
      </c>
      <c r="B39" s="48" t="s">
        <v>309</v>
      </c>
      <c r="C39" s="49"/>
      <c r="D39" s="134"/>
      <c r="E39" s="42" t="str">
        <f t="shared" si="55"/>
        <v/>
      </c>
      <c r="F39" s="43" t="str">
        <f t="shared" si="42"/>
        <v/>
      </c>
      <c r="G39" s="43" t="str">
        <f t="shared" si="56"/>
        <v/>
      </c>
      <c r="H39" s="43" t="str">
        <f>IF(C39&lt;&gt;"", IF(RANK(G39, G$5:G$62)+COUNTIF(G$39:G39, G39) -1&lt;=(H$65-F$63), RANK(G39, G$5:G$62)+COUNTIF(G$39:G39, G39) -1, ""), "")</f>
        <v/>
      </c>
      <c r="I39" s="138" t="str">
        <f t="shared" si="57"/>
        <v/>
      </c>
      <c r="J39" s="142"/>
      <c r="K39" s="134"/>
      <c r="L39" s="42" t="str">
        <f t="shared" si="58"/>
        <v/>
      </c>
      <c r="M39" s="43" t="str">
        <f t="shared" si="43"/>
        <v/>
      </c>
      <c r="N39" s="43" t="str">
        <f t="shared" si="59"/>
        <v/>
      </c>
      <c r="O39" s="43" t="str">
        <f>IF(J39&lt;&gt;"", IF(RANK(N39, N$5:N$62)+COUNTIF(N$39:N39, N39) -1&lt;=(O$65-M$63), RANK(N39, N$5:N$62)+COUNTIF(N$39:N39, N39) -1, ""), "")</f>
        <v/>
      </c>
      <c r="P39" s="138" t="str">
        <f t="shared" si="60"/>
        <v/>
      </c>
      <c r="Q39" s="142"/>
      <c r="R39" s="134"/>
      <c r="S39" s="42" t="str">
        <f t="shared" si="61"/>
        <v/>
      </c>
      <c r="T39" s="43" t="str">
        <f t="shared" si="44"/>
        <v/>
      </c>
      <c r="U39" s="43" t="str">
        <f t="shared" si="62"/>
        <v/>
      </c>
      <c r="V39" s="43" t="str">
        <f>IF(Q39&lt;&gt;"", IF(RANK(U39, U$5:U$62)+COUNTIF(U$39:U39, U39) -1&lt;=(V$65-T$63), RANK(U39, U$5:U$62)+COUNTIF(U$39:U39, U39) -1, ""), "")</f>
        <v/>
      </c>
      <c r="W39" s="138" t="str">
        <f t="shared" si="63"/>
        <v/>
      </c>
      <c r="X39" s="142"/>
      <c r="Y39" s="134"/>
      <c r="Z39" s="42" t="str">
        <f t="shared" si="64"/>
        <v/>
      </c>
      <c r="AA39" s="43" t="str">
        <f t="shared" si="45"/>
        <v/>
      </c>
      <c r="AB39" s="43" t="str">
        <f t="shared" si="65"/>
        <v/>
      </c>
      <c r="AC39" s="43" t="str">
        <f>IF(X39&lt;&gt;"", IF(RANK(AB39, AB$5:AB$62)+COUNTIF(AB$39:AB39, AB39) -1&lt;=(AC$65-AA$63), RANK(AB39, AB$5:AB$62)+COUNTIF(AB$39:AB39, AB39) -1, ""), "")</f>
        <v/>
      </c>
      <c r="AD39" s="138" t="str">
        <f t="shared" si="66"/>
        <v/>
      </c>
      <c r="AE39" s="142"/>
      <c r="AF39" s="134"/>
      <c r="AG39" s="42" t="str">
        <f t="shared" si="67"/>
        <v/>
      </c>
      <c r="AH39" s="43" t="str">
        <f t="shared" si="46"/>
        <v/>
      </c>
      <c r="AI39" s="43" t="str">
        <f t="shared" si="68"/>
        <v/>
      </c>
      <c r="AJ39" s="43" t="str">
        <f>IF(AE39&lt;&gt;"", IF(RANK(AI39, AI$5:AI$62)+COUNTIF(AI$39:AI39, AI39) -1&lt;=(AJ$65-AH$63), RANK(AI39, AI$5:AI$62)+COUNTIF(AI$39:AI39, AI39) -1, ""), "")</f>
        <v/>
      </c>
      <c r="AK39" s="138" t="str">
        <f t="shared" si="69"/>
        <v/>
      </c>
      <c r="AL39" s="142"/>
      <c r="AM39" s="134"/>
      <c r="AN39" s="42" t="str">
        <f t="shared" si="70"/>
        <v/>
      </c>
      <c r="AO39" s="43" t="str">
        <f t="shared" si="47"/>
        <v/>
      </c>
      <c r="AP39" s="43" t="str">
        <f t="shared" si="71"/>
        <v/>
      </c>
      <c r="AQ39" s="43" t="str">
        <f>IF(AL39&lt;&gt;"", IF(RANK(AP39, AP$5:AP$62)+COUNTIF(AP$39:AP39, AP39) -1&lt;=(AQ$65-AO$63), RANK(AP39, AP$5:AP$62)+COUNTIF(AP$39:AP39, AP39) -1, ""), "")</f>
        <v/>
      </c>
      <c r="AR39" s="138" t="str">
        <f t="shared" si="72"/>
        <v/>
      </c>
      <c r="AS39" s="142"/>
      <c r="AT39" s="134"/>
      <c r="AU39" s="42" t="str">
        <f t="shared" si="73"/>
        <v/>
      </c>
      <c r="AV39" s="43" t="str">
        <f t="shared" si="48"/>
        <v/>
      </c>
      <c r="AW39" s="43" t="str">
        <f t="shared" si="74"/>
        <v/>
      </c>
      <c r="AX39" s="43" t="str">
        <f>IF(AS39&lt;&gt;"", IF(RANK(AW39, AW$5:AW$62)+COUNTIF(AW$39:AW39, AW39) -1&lt;=(AX$65-AV$63), RANK(AW39, AW$5:AW$62)+COUNTIF(AW$39:AW39, AW39) -1, ""), "")</f>
        <v/>
      </c>
      <c r="AY39" s="138" t="str">
        <f t="shared" si="75"/>
        <v/>
      </c>
      <c r="AZ39" s="142"/>
      <c r="BA39" s="134"/>
      <c r="BB39" s="42" t="str">
        <f t="shared" si="76"/>
        <v/>
      </c>
      <c r="BC39" s="43" t="str">
        <f t="shared" si="49"/>
        <v/>
      </c>
      <c r="BD39" s="43" t="str">
        <f t="shared" si="77"/>
        <v/>
      </c>
      <c r="BE39" s="43" t="str">
        <f>IF(AZ39&lt;&gt;"", IF(RANK(BD39, BD$5:BD$62)+COUNTIF(BD$39:BD39, BD39) -1&lt;=(BE$65-BC$63), RANK(BD39, BD$5:BD$62)+COUNTIF(BD$39:BD39, BD39) -1, ""), "")</f>
        <v/>
      </c>
      <c r="BF39" s="138" t="str">
        <f t="shared" si="78"/>
        <v/>
      </c>
      <c r="BG39" s="142"/>
      <c r="BH39" s="134"/>
      <c r="BI39" s="42" t="str">
        <f t="shared" si="79"/>
        <v/>
      </c>
      <c r="BJ39" s="43" t="str">
        <f t="shared" si="50"/>
        <v/>
      </c>
      <c r="BK39" s="43" t="str">
        <f t="shared" si="80"/>
        <v/>
      </c>
      <c r="BL39" s="43" t="str">
        <f>IF(BG39&lt;&gt;"", IF(RANK(BK39, BK$5:BK$62)+COUNTIF(BK$39:BK39, BK39) -1&lt;=(BL$65-BJ$63), RANK(BK39, BK$5:BK$62)+COUNTIF(BK$39:BK39, BK39) -1, ""), "")</f>
        <v/>
      </c>
      <c r="BM39" s="138" t="str">
        <f t="shared" si="81"/>
        <v/>
      </c>
      <c r="BN39" s="142"/>
      <c r="BO39" s="134"/>
      <c r="BP39" s="42" t="str">
        <f t="shared" si="82"/>
        <v/>
      </c>
      <c r="BQ39" s="43" t="str">
        <f t="shared" si="51"/>
        <v/>
      </c>
      <c r="BR39" s="43" t="str">
        <f t="shared" si="83"/>
        <v/>
      </c>
      <c r="BS39" s="43" t="str">
        <f>IF(BN39&lt;&gt;"", IF(RANK(BR39, BR$5:BR$62)+COUNTIF(BR$39:BR39, BR39) -1&lt;=(BS$65-BQ$63), RANK(BR39, BR$5:BR$62)+COUNTIF(BR$39:BR39, BR39) -1, ""), "")</f>
        <v/>
      </c>
      <c r="BT39" s="138" t="str">
        <f t="shared" si="84"/>
        <v/>
      </c>
      <c r="BU39" s="149" t="str">
        <f t="shared" si="85"/>
        <v/>
      </c>
      <c r="BV39" s="50" t="str">
        <f t="shared" si="86"/>
        <v/>
      </c>
      <c r="BW39" s="51"/>
      <c r="BX39" s="84" t="str">
        <f t="shared" si="87"/>
        <v/>
      </c>
      <c r="BY39" s="86" t="str">
        <f t="shared" si="88"/>
        <v/>
      </c>
      <c r="BZ39" s="86"/>
      <c r="CA39" s="83" t="str">
        <f t="shared" si="89"/>
        <v/>
      </c>
      <c r="CB39" s="86" t="str">
        <f t="shared" si="90"/>
        <v/>
      </c>
      <c r="CC39" s="86" t="str">
        <f t="shared" si="91"/>
        <v/>
      </c>
      <c r="CD39" s="84" t="str">
        <f>IF(BX39&lt;&gt;"", IF(RANK(CC39, CC$5:CC$62)+COUNTIF(CC$39:CC39, CC39) -1&lt;=(B$68-BY$63-CB$63), RANK(CC39, CC$5:CC$62)+COUNTIF(CC$39:CC39, CC39) -1, ""), "")</f>
        <v/>
      </c>
      <c r="CE39" s="93" t="str">
        <f t="shared" si="92"/>
        <v/>
      </c>
      <c r="CF39" s="103" t="str">
        <f t="shared" si="93"/>
        <v/>
      </c>
      <c r="CH39" s="144" t="str">
        <f>IF(BV39&lt;&gt; "", BV39/BV63, "")</f>
        <v/>
      </c>
      <c r="CI39" s="62" t="str">
        <f t="shared" si="94"/>
        <v/>
      </c>
      <c r="CJ39" s="70" t="str">
        <f t="shared" si="95"/>
        <v/>
      </c>
      <c r="CL39" s="97" t="str">
        <f t="shared" si="96"/>
        <v/>
      </c>
      <c r="CM39" s="62" t="str">
        <f t="shared" si="52"/>
        <v/>
      </c>
      <c r="CN39" s="62" t="str">
        <f t="shared" si="53"/>
        <v/>
      </c>
      <c r="CO39" s="145" t="str">
        <f t="shared" si="54"/>
        <v/>
      </c>
    </row>
    <row r="40" spans="1:93" ht="15" customHeight="1" x14ac:dyDescent="0.2">
      <c r="A40" s="47" t="s">
        <v>252</v>
      </c>
      <c r="B40" s="48" t="s">
        <v>310</v>
      </c>
      <c r="C40" s="141">
        <v>439</v>
      </c>
      <c r="D40" s="134"/>
      <c r="E40" s="42">
        <f t="shared" si="55"/>
        <v>6.0777228613753094E-3</v>
      </c>
      <c r="F40" s="43">
        <f t="shared" si="42"/>
        <v>0</v>
      </c>
      <c r="G40" s="43">
        <f t="shared" si="56"/>
        <v>439</v>
      </c>
      <c r="H40" s="43" t="str">
        <f>IF(C40&lt;&gt;"", IF(RANK(G40, G$5:G$62)+COUNTIF(G$40:G40, G40) -1&lt;=(H$65-F$63), RANK(G40, G$5:G$62)+COUNTIF(G$40:G40, G40) -1, ""), "")</f>
        <v/>
      </c>
      <c r="I40" s="138" t="str">
        <f t="shared" si="57"/>
        <v/>
      </c>
      <c r="J40" s="143">
        <v>237</v>
      </c>
      <c r="K40" s="134"/>
      <c r="L40" s="42">
        <f t="shared" si="58"/>
        <v>3.2719441146422949E-3</v>
      </c>
      <c r="M40" s="43">
        <f t="shared" si="43"/>
        <v>0</v>
      </c>
      <c r="N40" s="43">
        <f t="shared" si="59"/>
        <v>237</v>
      </c>
      <c r="O40" s="43" t="str">
        <f>IF(J40&lt;&gt;"", IF(RANK(N40, N$5:N$62)+COUNTIF(N$40:N40, N40) -1&lt;=(O$65-M$63), RANK(N40, N$5:N$62)+COUNTIF(N$40:N40, N40) -1, ""), "")</f>
        <v/>
      </c>
      <c r="P40" s="138" t="str">
        <f t="shared" si="60"/>
        <v/>
      </c>
      <c r="Q40" s="143">
        <v>360</v>
      </c>
      <c r="R40" s="134"/>
      <c r="S40" s="42">
        <f t="shared" si="61"/>
        <v>4.9180999740433612E-3</v>
      </c>
      <c r="T40" s="43">
        <f t="shared" si="44"/>
        <v>0</v>
      </c>
      <c r="U40" s="43">
        <f t="shared" si="62"/>
        <v>360</v>
      </c>
      <c r="V40" s="43" t="str">
        <f>IF(Q40&lt;&gt;"", IF(RANK(U40, U$5:U$62)+COUNTIF(U$40:U40, U40) -1&lt;=(V$65-T$63), RANK(U40, U$5:U$62)+COUNTIF(U$40:U40, U40) -1, ""), "")</f>
        <v/>
      </c>
      <c r="W40" s="138" t="str">
        <f t="shared" si="63"/>
        <v/>
      </c>
      <c r="X40" s="143">
        <v>478</v>
      </c>
      <c r="Y40" s="134"/>
      <c r="Z40" s="42">
        <f t="shared" si="64"/>
        <v>7.4597749582533514E-3</v>
      </c>
      <c r="AA40" s="43">
        <f t="shared" si="45"/>
        <v>0</v>
      </c>
      <c r="AB40" s="43">
        <f t="shared" si="65"/>
        <v>478</v>
      </c>
      <c r="AC40" s="43" t="str">
        <f>IF(X40&lt;&gt;"", IF(RANK(AB40, AB$5:AB$62)+COUNTIF(AB$40:AB40, AB40) -1&lt;=(AC$65-AA$63), RANK(AB40, AB$5:AB$62)+COUNTIF(AB$40:AB40, AB40) -1, ""), "")</f>
        <v/>
      </c>
      <c r="AD40" s="138" t="str">
        <f t="shared" si="66"/>
        <v/>
      </c>
      <c r="AE40" s="143">
        <v>352</v>
      </c>
      <c r="AF40" s="134"/>
      <c r="AG40" s="42">
        <f t="shared" si="67"/>
        <v>4.8195410482501783E-3</v>
      </c>
      <c r="AH40" s="43">
        <f t="shared" si="46"/>
        <v>0</v>
      </c>
      <c r="AI40" s="43">
        <f t="shared" si="68"/>
        <v>352</v>
      </c>
      <c r="AJ40" s="43" t="str">
        <f>IF(AE40&lt;&gt;"", IF(RANK(AI40, AI$5:AI$62)+COUNTIF(AI$40:AI40, AI40) -1&lt;=(AJ$65-AH$63), RANK(AI40, AI$5:AI$62)+COUNTIF(AI$40:AI40, AI40) -1, ""), "")</f>
        <v/>
      </c>
      <c r="AK40" s="138" t="str">
        <f t="shared" si="69"/>
        <v/>
      </c>
      <c r="AL40" s="143">
        <v>2473</v>
      </c>
      <c r="AM40" s="134"/>
      <c r="AN40" s="42">
        <f t="shared" si="70"/>
        <v>3.7715418636571602E-2</v>
      </c>
      <c r="AO40" s="43">
        <f t="shared" si="47"/>
        <v>0</v>
      </c>
      <c r="AP40" s="43">
        <f t="shared" si="71"/>
        <v>2473</v>
      </c>
      <c r="AQ40" s="43" t="str">
        <f>IF(AL40&lt;&gt;"", IF(RANK(AP40, AP$5:AP$62)+COUNTIF(AP$40:AP40, AP40) -1&lt;=(AQ$65-AO$63), RANK(AP40, AP$5:AP$62)+COUNTIF(AP$40:AP40, AP40) -1, ""), "")</f>
        <v/>
      </c>
      <c r="AR40" s="138" t="str">
        <f t="shared" si="72"/>
        <v/>
      </c>
      <c r="AS40" s="143">
        <v>629</v>
      </c>
      <c r="AT40" s="134"/>
      <c r="AU40" s="42">
        <f t="shared" si="73"/>
        <v>8.9303461396484651E-3</v>
      </c>
      <c r="AV40" s="43">
        <f t="shared" si="48"/>
        <v>0</v>
      </c>
      <c r="AW40" s="43">
        <f t="shared" si="74"/>
        <v>629</v>
      </c>
      <c r="AX40" s="43" t="str">
        <f>IF(AS40&lt;&gt;"", IF(RANK(AW40, AW$5:AW$62)+COUNTIF(AW$40:AW40, AW40) -1&lt;=(AX$65-AV$63), RANK(AW40, AW$5:AW$62)+COUNTIF(AW$40:AW40, AW40) -1, ""), "")</f>
        <v/>
      </c>
      <c r="AY40" s="138" t="str">
        <f t="shared" si="75"/>
        <v/>
      </c>
      <c r="AZ40" s="143">
        <v>3437</v>
      </c>
      <c r="BA40" s="134"/>
      <c r="BB40" s="42">
        <f t="shared" si="76"/>
        <v>4.5617434699511572E-2</v>
      </c>
      <c r="BC40" s="43">
        <f t="shared" si="49"/>
        <v>0</v>
      </c>
      <c r="BD40" s="43">
        <f t="shared" si="77"/>
        <v>3437</v>
      </c>
      <c r="BE40" s="43" t="str">
        <f>IF(AZ40&lt;&gt;"", IF(RANK(BD40, BD$5:BD$62)+COUNTIF(BD$40:BD40, BD40) -1&lt;=(BE$65-BC$63), RANK(BD40, BD$5:BD$62)+COUNTIF(BD$40:BD40, BD40) -1, ""), "")</f>
        <v/>
      </c>
      <c r="BF40" s="138" t="str">
        <f t="shared" si="78"/>
        <v/>
      </c>
      <c r="BG40" s="143">
        <v>11227</v>
      </c>
      <c r="BH40" s="134"/>
      <c r="BI40" s="42">
        <f t="shared" si="79"/>
        <v>0.17207448846654916</v>
      </c>
      <c r="BJ40" s="43">
        <f t="shared" si="50"/>
        <v>0</v>
      </c>
      <c r="BK40" s="43">
        <f t="shared" si="80"/>
        <v>11227</v>
      </c>
      <c r="BL40" s="43" t="str">
        <f>IF(BG40&lt;&gt;"", IF(RANK(BK40, BK$5:BK$62)+COUNTIF(BK$40:BK40, BK40) -1&lt;=(BL$65-BJ$63), RANK(BK40, BK$5:BK$62)+COUNTIF(BK$40:BK40, BK40) -1, ""), "")</f>
        <v/>
      </c>
      <c r="BM40" s="138" t="str">
        <f t="shared" si="81"/>
        <v/>
      </c>
      <c r="BN40" s="143">
        <v>1084</v>
      </c>
      <c r="BO40" s="134"/>
      <c r="BP40" s="42">
        <f t="shared" si="82"/>
        <v>1.5651847466682068E-2</v>
      </c>
      <c r="BQ40" s="43">
        <f t="shared" si="51"/>
        <v>0</v>
      </c>
      <c r="BR40" s="43">
        <f t="shared" si="83"/>
        <v>1084</v>
      </c>
      <c r="BS40" s="43" t="str">
        <f>IF(BN40&lt;&gt;"", IF(RANK(BR40, BR$5:BR$62)+COUNTIF(BR$40:BR40, BR40) -1&lt;=(BS$65-BQ$63), RANK(BR40, BR$5:BR$62)+COUNTIF(BR$40:BR40, BR40) -1, ""), "")</f>
        <v/>
      </c>
      <c r="BT40" s="138" t="str">
        <f t="shared" si="84"/>
        <v/>
      </c>
      <c r="BU40" s="149" t="str">
        <f t="shared" si="85"/>
        <v/>
      </c>
      <c r="BV40" s="50">
        <f t="shared" si="86"/>
        <v>20716</v>
      </c>
      <c r="BW40" s="51"/>
      <c r="BX40" s="84" t="str">
        <f t="shared" si="87"/>
        <v/>
      </c>
      <c r="BY40" s="86" t="str">
        <f t="shared" si="88"/>
        <v/>
      </c>
      <c r="BZ40" s="86"/>
      <c r="CA40" s="83" t="str">
        <f t="shared" si="89"/>
        <v/>
      </c>
      <c r="CB40" s="86" t="str">
        <f t="shared" si="90"/>
        <v/>
      </c>
      <c r="CC40" s="86" t="str">
        <f t="shared" si="91"/>
        <v/>
      </c>
      <c r="CD40" s="84" t="str">
        <f>IF(BX40&lt;&gt;"", IF(RANK(CC40, CC$5:CC$62)+COUNTIF(CC$40:CC40, CC40) -1&lt;=(B$68-BY$63-CB$63), RANK(CC40, CC$5:CC$62)+COUNTIF(CC$40:CC40, CC40) -1, ""), "")</f>
        <v/>
      </c>
      <c r="CE40" s="93" t="str">
        <f t="shared" si="92"/>
        <v/>
      </c>
      <c r="CF40" s="103" t="str">
        <f t="shared" si="93"/>
        <v/>
      </c>
      <c r="CH40" s="144">
        <f>IF(BV40&lt;&gt; "", BV40/BV63, "")</f>
        <v>5.9101928002120319E-3</v>
      </c>
      <c r="CI40" s="62" t="str">
        <f t="shared" si="94"/>
        <v/>
      </c>
      <c r="CJ40" s="70">
        <f t="shared" si="95"/>
        <v>-5.9101928002120302E-3</v>
      </c>
      <c r="CL40" s="97" t="str">
        <f t="shared" si="96"/>
        <v/>
      </c>
      <c r="CM40" s="62" t="str">
        <f t="shared" si="52"/>
        <v/>
      </c>
      <c r="CN40" s="62" t="str">
        <f t="shared" si="53"/>
        <v/>
      </c>
      <c r="CO40" s="145" t="str">
        <f t="shared" si="54"/>
        <v/>
      </c>
    </row>
    <row r="41" spans="1:93" ht="15" customHeight="1" x14ac:dyDescent="0.2">
      <c r="A41" s="47" t="s">
        <v>253</v>
      </c>
      <c r="B41" s="48" t="s">
        <v>311</v>
      </c>
      <c r="C41" s="49"/>
      <c r="D41" s="134"/>
      <c r="E41" s="42" t="str">
        <f t="shared" si="55"/>
        <v/>
      </c>
      <c r="F41" s="43" t="str">
        <f t="shared" si="42"/>
        <v/>
      </c>
      <c r="G41" s="43" t="str">
        <f t="shared" si="56"/>
        <v/>
      </c>
      <c r="H41" s="43" t="str">
        <f>IF(C41&lt;&gt;"", IF(RANK(G41, G$5:G$62)+COUNTIF(G$41:G41, G41) -1&lt;=(H$65-F$63), RANK(G41, G$5:G$62)+COUNTIF(G$41:G41, G41) -1, ""), "")</f>
        <v/>
      </c>
      <c r="I41" s="138" t="str">
        <f t="shared" si="57"/>
        <v/>
      </c>
      <c r="J41" s="142"/>
      <c r="K41" s="134"/>
      <c r="L41" s="42" t="str">
        <f t="shared" si="58"/>
        <v/>
      </c>
      <c r="M41" s="43" t="str">
        <f t="shared" si="43"/>
        <v/>
      </c>
      <c r="N41" s="43" t="str">
        <f t="shared" si="59"/>
        <v/>
      </c>
      <c r="O41" s="43" t="str">
        <f>IF(J41&lt;&gt;"", IF(RANK(N41, N$5:N$62)+COUNTIF(N$41:N41, N41) -1&lt;=(O$65-M$63), RANK(N41, N$5:N$62)+COUNTIF(N$41:N41, N41) -1, ""), "")</f>
        <v/>
      </c>
      <c r="P41" s="138" t="str">
        <f t="shared" si="60"/>
        <v/>
      </c>
      <c r="Q41" s="142"/>
      <c r="R41" s="134"/>
      <c r="S41" s="42" t="str">
        <f t="shared" si="61"/>
        <v/>
      </c>
      <c r="T41" s="43" t="str">
        <f t="shared" si="44"/>
        <v/>
      </c>
      <c r="U41" s="43" t="str">
        <f t="shared" si="62"/>
        <v/>
      </c>
      <c r="V41" s="43" t="str">
        <f>IF(Q41&lt;&gt;"", IF(RANK(U41, U$5:U$62)+COUNTIF(U$41:U41, U41) -1&lt;=(V$65-T$63), RANK(U41, U$5:U$62)+COUNTIF(U$41:U41, U41) -1, ""), "")</f>
        <v/>
      </c>
      <c r="W41" s="138" t="str">
        <f t="shared" si="63"/>
        <v/>
      </c>
      <c r="X41" s="142"/>
      <c r="Y41" s="134"/>
      <c r="Z41" s="42" t="str">
        <f t="shared" si="64"/>
        <v/>
      </c>
      <c r="AA41" s="43" t="str">
        <f t="shared" si="45"/>
        <v/>
      </c>
      <c r="AB41" s="43" t="str">
        <f t="shared" si="65"/>
        <v/>
      </c>
      <c r="AC41" s="43" t="str">
        <f>IF(X41&lt;&gt;"", IF(RANK(AB41, AB$5:AB$62)+COUNTIF(AB$41:AB41, AB41) -1&lt;=(AC$65-AA$63), RANK(AB41, AB$5:AB$62)+COUNTIF(AB$41:AB41, AB41) -1, ""), "")</f>
        <v/>
      </c>
      <c r="AD41" s="138" t="str">
        <f t="shared" si="66"/>
        <v/>
      </c>
      <c r="AE41" s="142"/>
      <c r="AF41" s="134"/>
      <c r="AG41" s="42" t="str">
        <f t="shared" si="67"/>
        <v/>
      </c>
      <c r="AH41" s="43" t="str">
        <f t="shared" si="46"/>
        <v/>
      </c>
      <c r="AI41" s="43" t="str">
        <f t="shared" si="68"/>
        <v/>
      </c>
      <c r="AJ41" s="43" t="str">
        <f>IF(AE41&lt;&gt;"", IF(RANK(AI41, AI$5:AI$62)+COUNTIF(AI$41:AI41, AI41) -1&lt;=(AJ$65-AH$63), RANK(AI41, AI$5:AI$62)+COUNTIF(AI$41:AI41, AI41) -1, ""), "")</f>
        <v/>
      </c>
      <c r="AK41" s="138" t="str">
        <f t="shared" si="69"/>
        <v/>
      </c>
      <c r="AL41" s="142"/>
      <c r="AM41" s="134"/>
      <c r="AN41" s="42" t="str">
        <f t="shared" si="70"/>
        <v/>
      </c>
      <c r="AO41" s="43" t="str">
        <f t="shared" si="47"/>
        <v/>
      </c>
      <c r="AP41" s="43" t="str">
        <f t="shared" si="71"/>
        <v/>
      </c>
      <c r="AQ41" s="43" t="str">
        <f>IF(AL41&lt;&gt;"", IF(RANK(AP41, AP$5:AP$62)+COUNTIF(AP$41:AP41, AP41) -1&lt;=(AQ$65-AO$63), RANK(AP41, AP$5:AP$62)+COUNTIF(AP$41:AP41, AP41) -1, ""), "")</f>
        <v/>
      </c>
      <c r="AR41" s="138" t="str">
        <f t="shared" si="72"/>
        <v/>
      </c>
      <c r="AS41" s="142"/>
      <c r="AT41" s="134"/>
      <c r="AU41" s="42" t="str">
        <f t="shared" si="73"/>
        <v/>
      </c>
      <c r="AV41" s="43" t="str">
        <f t="shared" si="48"/>
        <v/>
      </c>
      <c r="AW41" s="43" t="str">
        <f t="shared" si="74"/>
        <v/>
      </c>
      <c r="AX41" s="43" t="str">
        <f>IF(AS41&lt;&gt;"", IF(RANK(AW41, AW$5:AW$62)+COUNTIF(AW$41:AW41, AW41) -1&lt;=(AX$65-AV$63), RANK(AW41, AW$5:AW$62)+COUNTIF(AW$41:AW41, AW41) -1, ""), "")</f>
        <v/>
      </c>
      <c r="AY41" s="138" t="str">
        <f t="shared" si="75"/>
        <v/>
      </c>
      <c r="AZ41" s="142"/>
      <c r="BA41" s="134"/>
      <c r="BB41" s="42" t="str">
        <f t="shared" si="76"/>
        <v/>
      </c>
      <c r="BC41" s="43" t="str">
        <f t="shared" si="49"/>
        <v/>
      </c>
      <c r="BD41" s="43" t="str">
        <f t="shared" si="77"/>
        <v/>
      </c>
      <c r="BE41" s="43" t="str">
        <f>IF(AZ41&lt;&gt;"", IF(RANK(BD41, BD$5:BD$62)+COUNTIF(BD$41:BD41, BD41) -1&lt;=(BE$65-BC$63), RANK(BD41, BD$5:BD$62)+COUNTIF(BD$41:BD41, BD41) -1, ""), "")</f>
        <v/>
      </c>
      <c r="BF41" s="138" t="str">
        <f t="shared" si="78"/>
        <v/>
      </c>
      <c r="BG41" s="142"/>
      <c r="BH41" s="134"/>
      <c r="BI41" s="42" t="str">
        <f t="shared" si="79"/>
        <v/>
      </c>
      <c r="BJ41" s="43" t="str">
        <f t="shared" si="50"/>
        <v/>
      </c>
      <c r="BK41" s="43" t="str">
        <f t="shared" si="80"/>
        <v/>
      </c>
      <c r="BL41" s="43" t="str">
        <f>IF(BG41&lt;&gt;"", IF(RANK(BK41, BK$5:BK$62)+COUNTIF(BK$41:BK41, BK41) -1&lt;=(BL$65-BJ$63), RANK(BK41, BK$5:BK$62)+COUNTIF(BK$41:BK41, BK41) -1, ""), "")</f>
        <v/>
      </c>
      <c r="BM41" s="138" t="str">
        <f t="shared" si="81"/>
        <v/>
      </c>
      <c r="BN41" s="142"/>
      <c r="BO41" s="134"/>
      <c r="BP41" s="42" t="str">
        <f t="shared" si="82"/>
        <v/>
      </c>
      <c r="BQ41" s="43" t="str">
        <f t="shared" si="51"/>
        <v/>
      </c>
      <c r="BR41" s="43" t="str">
        <f t="shared" si="83"/>
        <v/>
      </c>
      <c r="BS41" s="43" t="str">
        <f>IF(BN41&lt;&gt;"", IF(RANK(BR41, BR$5:BR$62)+COUNTIF(BR$41:BR41, BR41) -1&lt;=(BS$65-BQ$63), RANK(BR41, BR$5:BR$62)+COUNTIF(BR$41:BR41, BR41) -1, ""), "")</f>
        <v/>
      </c>
      <c r="BT41" s="138" t="str">
        <f t="shared" si="84"/>
        <v/>
      </c>
      <c r="BU41" s="149" t="str">
        <f t="shared" si="85"/>
        <v/>
      </c>
      <c r="BV41" s="50" t="str">
        <f t="shared" si="86"/>
        <v/>
      </c>
      <c r="BW41" s="51"/>
      <c r="BX41" s="84" t="str">
        <f t="shared" si="87"/>
        <v/>
      </c>
      <c r="BY41" s="86" t="str">
        <f t="shared" si="88"/>
        <v/>
      </c>
      <c r="BZ41" s="86"/>
      <c r="CA41" s="83" t="str">
        <f t="shared" si="89"/>
        <v/>
      </c>
      <c r="CB41" s="86" t="str">
        <f t="shared" si="90"/>
        <v/>
      </c>
      <c r="CC41" s="86" t="str">
        <f t="shared" si="91"/>
        <v/>
      </c>
      <c r="CD41" s="84" t="str">
        <f>IF(BX41&lt;&gt;"", IF(RANK(CC41, CC$5:CC$62)+COUNTIF(CC$41:CC41, CC41) -1&lt;=(B$68-BY$63-CB$63), RANK(CC41, CC$5:CC$62)+COUNTIF(CC$41:CC41, CC41) -1, ""), "")</f>
        <v/>
      </c>
      <c r="CE41" s="93" t="str">
        <f t="shared" si="92"/>
        <v/>
      </c>
      <c r="CF41" s="103" t="str">
        <f t="shared" si="93"/>
        <v/>
      </c>
      <c r="CH41" s="144" t="str">
        <f>IF(BV41&lt;&gt; "", BV41/BV63, "")</f>
        <v/>
      </c>
      <c r="CI41" s="62" t="str">
        <f t="shared" si="94"/>
        <v/>
      </c>
      <c r="CJ41" s="70" t="str">
        <f t="shared" si="95"/>
        <v/>
      </c>
      <c r="CL41" s="97" t="str">
        <f t="shared" si="96"/>
        <v/>
      </c>
      <c r="CM41" s="62" t="str">
        <f t="shared" si="52"/>
        <v/>
      </c>
      <c r="CN41" s="62" t="str">
        <f t="shared" si="53"/>
        <v/>
      </c>
      <c r="CO41" s="145" t="str">
        <f t="shared" si="54"/>
        <v/>
      </c>
    </row>
    <row r="42" spans="1:93" ht="15" customHeight="1" x14ac:dyDescent="0.2">
      <c r="A42" s="47" t="s">
        <v>254</v>
      </c>
      <c r="B42" s="48" t="s">
        <v>312</v>
      </c>
      <c r="C42" s="141">
        <v>68</v>
      </c>
      <c r="D42" s="134"/>
      <c r="E42" s="42">
        <f t="shared" si="55"/>
        <v>9.4142404230870402E-4</v>
      </c>
      <c r="F42" s="43">
        <f t="shared" si="42"/>
        <v>0</v>
      </c>
      <c r="G42" s="43">
        <f t="shared" si="56"/>
        <v>68</v>
      </c>
      <c r="H42" s="43" t="str">
        <f>IF(C42&lt;&gt;"", IF(RANK(G42, G$5:G$62)+COUNTIF(G$42:G42, G42) -1&lt;=(H$65-F$63), RANK(G42, G$5:G$62)+COUNTIF(G$42:G42, G42) -1, ""), "")</f>
        <v/>
      </c>
      <c r="I42" s="138" t="str">
        <f t="shared" si="57"/>
        <v/>
      </c>
      <c r="J42" s="143">
        <v>258</v>
      </c>
      <c r="K42" s="134"/>
      <c r="L42" s="42">
        <f t="shared" si="58"/>
        <v>3.5618632134080679E-3</v>
      </c>
      <c r="M42" s="43">
        <f t="shared" si="43"/>
        <v>0</v>
      </c>
      <c r="N42" s="43">
        <f t="shared" si="59"/>
        <v>258</v>
      </c>
      <c r="O42" s="43" t="str">
        <f>IF(J42&lt;&gt;"", IF(RANK(N42, N$5:N$62)+COUNTIF(N$42:N42, N42) -1&lt;=(O$65-M$63), RANK(N42, N$5:N$62)+COUNTIF(N$42:N42, N42) -1, ""), "")</f>
        <v/>
      </c>
      <c r="P42" s="138" t="str">
        <f t="shared" si="60"/>
        <v/>
      </c>
      <c r="Q42" s="143">
        <v>121</v>
      </c>
      <c r="R42" s="134"/>
      <c r="S42" s="42">
        <f t="shared" si="61"/>
        <v>1.6530280468312409E-3</v>
      </c>
      <c r="T42" s="43">
        <f t="shared" si="44"/>
        <v>0</v>
      </c>
      <c r="U42" s="43">
        <f t="shared" si="62"/>
        <v>121</v>
      </c>
      <c r="V42" s="43" t="str">
        <f>IF(Q42&lt;&gt;"", IF(RANK(U42, U$5:U$62)+COUNTIF(U$42:U42, U42) -1&lt;=(V$65-T$63), RANK(U42, U$5:U$62)+COUNTIF(U$42:U42, U42) -1, ""), "")</f>
        <v/>
      </c>
      <c r="W42" s="138" t="str">
        <f t="shared" si="63"/>
        <v/>
      </c>
      <c r="X42" s="143">
        <v>133</v>
      </c>
      <c r="Y42" s="134"/>
      <c r="Z42" s="42">
        <f t="shared" si="64"/>
        <v>2.0756277603508279E-3</v>
      </c>
      <c r="AA42" s="43">
        <f t="shared" si="45"/>
        <v>0</v>
      </c>
      <c r="AB42" s="43">
        <f t="shared" si="65"/>
        <v>133</v>
      </c>
      <c r="AC42" s="43" t="str">
        <f>IF(X42&lt;&gt;"", IF(RANK(AB42, AB$5:AB$62)+COUNTIF(AB$42:AB42, AB42) -1&lt;=(AC$65-AA$63), RANK(AB42, AB$5:AB$62)+COUNTIF(AB$42:AB42, AB42) -1, ""), "")</f>
        <v/>
      </c>
      <c r="AD42" s="138" t="str">
        <f t="shared" si="66"/>
        <v/>
      </c>
      <c r="AE42" s="143">
        <v>77</v>
      </c>
      <c r="AF42" s="134"/>
      <c r="AG42" s="42">
        <f t="shared" si="67"/>
        <v>1.0542746043047265E-3</v>
      </c>
      <c r="AH42" s="43">
        <f t="shared" si="46"/>
        <v>0</v>
      </c>
      <c r="AI42" s="43">
        <f t="shared" si="68"/>
        <v>77</v>
      </c>
      <c r="AJ42" s="43" t="str">
        <f>IF(AE42&lt;&gt;"", IF(RANK(AI42, AI$5:AI$62)+COUNTIF(AI$42:AI42, AI42) -1&lt;=(AJ$65-AH$63), RANK(AI42, AI$5:AI$62)+COUNTIF(AI$42:AI42, AI42) -1, ""), "")</f>
        <v/>
      </c>
      <c r="AK42" s="138" t="str">
        <f t="shared" si="69"/>
        <v/>
      </c>
      <c r="AL42" s="143">
        <v>127</v>
      </c>
      <c r="AM42" s="134"/>
      <c r="AN42" s="42">
        <f t="shared" si="70"/>
        <v>1.9368613695287479E-3</v>
      </c>
      <c r="AO42" s="43">
        <f t="shared" si="47"/>
        <v>0</v>
      </c>
      <c r="AP42" s="43">
        <f t="shared" si="71"/>
        <v>127</v>
      </c>
      <c r="AQ42" s="43" t="str">
        <f>IF(AL42&lt;&gt;"", IF(RANK(AP42, AP$5:AP$62)+COUNTIF(AP$42:AP42, AP42) -1&lt;=(AQ$65-AO$63), RANK(AP42, AP$5:AP$62)+COUNTIF(AP$42:AP42, AP42) -1, ""), "")</f>
        <v/>
      </c>
      <c r="AR42" s="138" t="str">
        <f t="shared" si="72"/>
        <v/>
      </c>
      <c r="AS42" s="143">
        <v>84</v>
      </c>
      <c r="AT42" s="134"/>
      <c r="AU42" s="42">
        <f t="shared" si="73"/>
        <v>1.1926058437686344E-3</v>
      </c>
      <c r="AV42" s="43">
        <f t="shared" si="48"/>
        <v>0</v>
      </c>
      <c r="AW42" s="43">
        <f t="shared" si="74"/>
        <v>84</v>
      </c>
      <c r="AX42" s="43" t="str">
        <f>IF(AS42&lt;&gt;"", IF(RANK(AW42, AW$5:AW$62)+COUNTIF(AW$42:AW42, AW42) -1&lt;=(AX$65-AV$63), RANK(AW42, AW$5:AW$62)+COUNTIF(AW$42:AW42, AW42) -1, ""), "")</f>
        <v/>
      </c>
      <c r="AY42" s="138" t="str">
        <f t="shared" si="75"/>
        <v/>
      </c>
      <c r="AZ42" s="143">
        <v>72</v>
      </c>
      <c r="BA42" s="134"/>
      <c r="BB42" s="42">
        <f t="shared" si="76"/>
        <v>9.5561690380123172E-4</v>
      </c>
      <c r="BC42" s="43">
        <f t="shared" si="49"/>
        <v>0</v>
      </c>
      <c r="BD42" s="43">
        <f t="shared" si="77"/>
        <v>72</v>
      </c>
      <c r="BE42" s="43" t="str">
        <f>IF(AZ42&lt;&gt;"", IF(RANK(BD42, BD$5:BD$62)+COUNTIF(BD$42:BD42, BD42) -1&lt;=(BE$65-BC$63), RANK(BD42, BD$5:BD$62)+COUNTIF(BD$42:BD42, BD42) -1, ""), "")</f>
        <v/>
      </c>
      <c r="BF42" s="138" t="str">
        <f t="shared" si="78"/>
        <v/>
      </c>
      <c r="BG42" s="143">
        <v>84</v>
      </c>
      <c r="BH42" s="134"/>
      <c r="BI42" s="42">
        <f t="shared" si="79"/>
        <v>1.2874549773929037E-3</v>
      </c>
      <c r="BJ42" s="43">
        <f t="shared" si="50"/>
        <v>0</v>
      </c>
      <c r="BK42" s="43">
        <f t="shared" si="80"/>
        <v>84</v>
      </c>
      <c r="BL42" s="43" t="str">
        <f>IF(BG42&lt;&gt;"", IF(RANK(BK42, BK$5:BK$62)+COUNTIF(BK$42:BK42, BK42) -1&lt;=(BL$65-BJ$63), RANK(BK42, BK$5:BK$62)+COUNTIF(BK$42:BK42, BK42) -1, ""), "")</f>
        <v/>
      </c>
      <c r="BM42" s="138" t="str">
        <f t="shared" si="81"/>
        <v/>
      </c>
      <c r="BN42" s="143">
        <v>54</v>
      </c>
      <c r="BO42" s="134"/>
      <c r="BP42" s="42">
        <f t="shared" si="82"/>
        <v>7.7970457859855317E-4</v>
      </c>
      <c r="BQ42" s="43">
        <f t="shared" si="51"/>
        <v>0</v>
      </c>
      <c r="BR42" s="43">
        <f t="shared" si="83"/>
        <v>54</v>
      </c>
      <c r="BS42" s="43" t="str">
        <f>IF(BN42&lt;&gt;"", IF(RANK(BR42, BR$5:BR$62)+COUNTIF(BR$42:BR42, BR42) -1&lt;=(BS$65-BQ$63), RANK(BR42, BR$5:BR$62)+COUNTIF(BR$42:BR42, BR42) -1, ""), "")</f>
        <v/>
      </c>
      <c r="BT42" s="138" t="str">
        <f t="shared" si="84"/>
        <v/>
      </c>
      <c r="BU42" s="149" t="str">
        <f t="shared" si="85"/>
        <v/>
      </c>
      <c r="BV42" s="50">
        <f t="shared" si="86"/>
        <v>1078</v>
      </c>
      <c r="BW42" s="51"/>
      <c r="BX42" s="84" t="str">
        <f t="shared" si="87"/>
        <v/>
      </c>
      <c r="BY42" s="86" t="str">
        <f t="shared" si="88"/>
        <v/>
      </c>
      <c r="BZ42" s="86"/>
      <c r="CA42" s="83" t="str">
        <f t="shared" si="89"/>
        <v/>
      </c>
      <c r="CB42" s="86" t="str">
        <f t="shared" si="90"/>
        <v/>
      </c>
      <c r="CC42" s="86" t="str">
        <f t="shared" si="91"/>
        <v/>
      </c>
      <c r="CD42" s="84" t="str">
        <f>IF(BX42&lt;&gt;"", IF(RANK(CC42, CC$5:CC$62)+COUNTIF(CC$42:CC42, CC42) -1&lt;=(B$68-BY$63-CB$63), RANK(CC42, CC$5:CC$62)+COUNTIF(CC$42:CC42, CC42) -1, ""), "")</f>
        <v/>
      </c>
      <c r="CE42" s="93" t="str">
        <f t="shared" si="92"/>
        <v/>
      </c>
      <c r="CF42" s="103" t="str">
        <f t="shared" si="93"/>
        <v/>
      </c>
      <c r="CH42" s="144">
        <f>IF(BV42&lt;&gt; "", BV42/BV63, "")</f>
        <v>3.075491329710644E-4</v>
      </c>
      <c r="CI42" s="62" t="str">
        <f t="shared" si="94"/>
        <v/>
      </c>
      <c r="CJ42" s="70">
        <f t="shared" si="95"/>
        <v>-3.0754913297106402E-4</v>
      </c>
      <c r="CL42" s="97" t="str">
        <f t="shared" si="96"/>
        <v/>
      </c>
      <c r="CM42" s="62" t="str">
        <f t="shared" si="52"/>
        <v/>
      </c>
      <c r="CN42" s="62" t="str">
        <f t="shared" si="53"/>
        <v/>
      </c>
      <c r="CO42" s="145" t="str">
        <f t="shared" si="54"/>
        <v/>
      </c>
    </row>
    <row r="43" spans="1:93" ht="15" customHeight="1" x14ac:dyDescent="0.2">
      <c r="A43" s="47" t="s">
        <v>255</v>
      </c>
      <c r="B43" s="48" t="s">
        <v>313</v>
      </c>
      <c r="C43" s="141">
        <v>560</v>
      </c>
      <c r="D43" s="134"/>
      <c r="E43" s="42">
        <f t="shared" si="55"/>
        <v>7.7529038778363863E-3</v>
      </c>
      <c r="F43" s="43">
        <f t="shared" si="42"/>
        <v>0</v>
      </c>
      <c r="G43" s="43">
        <f t="shared" si="56"/>
        <v>560</v>
      </c>
      <c r="H43" s="43" t="str">
        <f>IF(C43&lt;&gt;"", IF(RANK(G43, G$5:G$62)+COUNTIF(G$43:G43, G43) -1&lt;=(H$65-F$63), RANK(G43, G$5:G$62)+COUNTIF(G$43:G43, G43) -1, ""), "")</f>
        <v/>
      </c>
      <c r="I43" s="138" t="str">
        <f t="shared" si="57"/>
        <v/>
      </c>
      <c r="J43" s="143">
        <v>400</v>
      </c>
      <c r="K43" s="134"/>
      <c r="L43" s="42">
        <f t="shared" si="58"/>
        <v>5.5222685479194853E-3</v>
      </c>
      <c r="M43" s="43">
        <f t="shared" si="43"/>
        <v>0</v>
      </c>
      <c r="N43" s="43">
        <f t="shared" si="59"/>
        <v>400</v>
      </c>
      <c r="O43" s="43" t="str">
        <f>IF(J43&lt;&gt;"", IF(RANK(N43, N$5:N$62)+COUNTIF(N$43:N43, N43) -1&lt;=(O$65-M$63), RANK(N43, N$5:N$62)+COUNTIF(N$43:N43, N43) -1, ""), "")</f>
        <v/>
      </c>
      <c r="P43" s="138" t="str">
        <f t="shared" si="60"/>
        <v/>
      </c>
      <c r="Q43" s="143">
        <v>409</v>
      </c>
      <c r="R43" s="134"/>
      <c r="S43" s="42">
        <f t="shared" si="61"/>
        <v>5.5875080260659295E-3</v>
      </c>
      <c r="T43" s="43">
        <f t="shared" si="44"/>
        <v>0</v>
      </c>
      <c r="U43" s="43">
        <f t="shared" si="62"/>
        <v>409</v>
      </c>
      <c r="V43" s="43" t="str">
        <f>IF(Q43&lt;&gt;"", IF(RANK(U43, U$5:U$62)+COUNTIF(U$43:U43, U43) -1&lt;=(V$65-T$63), RANK(U43, U$5:U$62)+COUNTIF(U$43:U43, U43) -1, ""), "")</f>
        <v/>
      </c>
      <c r="W43" s="138" t="str">
        <f t="shared" si="63"/>
        <v/>
      </c>
      <c r="X43" s="143">
        <v>307</v>
      </c>
      <c r="Y43" s="134"/>
      <c r="Z43" s="42">
        <f t="shared" si="64"/>
        <v>4.7911106949451443E-3</v>
      </c>
      <c r="AA43" s="43">
        <f t="shared" si="45"/>
        <v>0</v>
      </c>
      <c r="AB43" s="43">
        <f t="shared" si="65"/>
        <v>307</v>
      </c>
      <c r="AC43" s="43" t="str">
        <f>IF(X43&lt;&gt;"", IF(RANK(AB43, AB$5:AB$62)+COUNTIF(AB$43:AB43, AB43) -1&lt;=(AC$65-AA$63), RANK(AB43, AB$5:AB$62)+COUNTIF(AB$43:AB43, AB43) -1, ""), "")</f>
        <v/>
      </c>
      <c r="AD43" s="138" t="str">
        <f t="shared" si="66"/>
        <v/>
      </c>
      <c r="AE43" s="143">
        <v>394</v>
      </c>
      <c r="AF43" s="134"/>
      <c r="AG43" s="42">
        <f t="shared" si="67"/>
        <v>5.3945999233254837E-3</v>
      </c>
      <c r="AH43" s="43">
        <f t="shared" si="46"/>
        <v>0</v>
      </c>
      <c r="AI43" s="43">
        <f t="shared" si="68"/>
        <v>394</v>
      </c>
      <c r="AJ43" s="43" t="str">
        <f>IF(AE43&lt;&gt;"", IF(RANK(AI43, AI$5:AI$62)+COUNTIF(AI$43:AI43, AI43) -1&lt;=(AJ$65-AH$63), RANK(AI43, AI$5:AI$62)+COUNTIF(AI$43:AI43, AI43) -1, ""), "")</f>
        <v/>
      </c>
      <c r="AK43" s="138" t="str">
        <f t="shared" si="69"/>
        <v/>
      </c>
      <c r="AL43" s="143">
        <v>285</v>
      </c>
      <c r="AM43" s="134"/>
      <c r="AN43" s="42">
        <f t="shared" si="70"/>
        <v>4.3464999237456158E-3</v>
      </c>
      <c r="AO43" s="43">
        <f t="shared" si="47"/>
        <v>0</v>
      </c>
      <c r="AP43" s="43">
        <f t="shared" si="71"/>
        <v>285</v>
      </c>
      <c r="AQ43" s="43" t="str">
        <f>IF(AL43&lt;&gt;"", IF(RANK(AP43, AP$5:AP$62)+COUNTIF(AP$43:AP43, AP43) -1&lt;=(AQ$65-AO$63), RANK(AP43, AP$5:AP$62)+COUNTIF(AP$43:AP43, AP43) -1, ""), "")</f>
        <v/>
      </c>
      <c r="AR43" s="138" t="str">
        <f t="shared" si="72"/>
        <v/>
      </c>
      <c r="AS43" s="143">
        <v>301</v>
      </c>
      <c r="AT43" s="134"/>
      <c r="AU43" s="42">
        <f t="shared" si="73"/>
        <v>4.2735042735042739E-3</v>
      </c>
      <c r="AV43" s="43">
        <f t="shared" si="48"/>
        <v>0</v>
      </c>
      <c r="AW43" s="43">
        <f t="shared" si="74"/>
        <v>301</v>
      </c>
      <c r="AX43" s="43" t="str">
        <f>IF(AS43&lt;&gt;"", IF(RANK(AW43, AW$5:AW$62)+COUNTIF(AW$43:AW43, AW43) -1&lt;=(AX$65-AV$63), RANK(AW43, AW$5:AW$62)+COUNTIF(AW$43:AW43, AW43) -1, ""), "")</f>
        <v/>
      </c>
      <c r="AY43" s="138" t="str">
        <f t="shared" si="75"/>
        <v/>
      </c>
      <c r="AZ43" s="143">
        <v>251</v>
      </c>
      <c r="BA43" s="134"/>
      <c r="BB43" s="42">
        <f t="shared" si="76"/>
        <v>3.3313867063070714E-3</v>
      </c>
      <c r="BC43" s="43">
        <f t="shared" si="49"/>
        <v>0</v>
      </c>
      <c r="BD43" s="43">
        <f t="shared" si="77"/>
        <v>251</v>
      </c>
      <c r="BE43" s="43" t="str">
        <f>IF(AZ43&lt;&gt;"", IF(RANK(BD43, BD$5:BD$62)+COUNTIF(BD$43:BD43, BD43) -1&lt;=(BE$65-BC$63), RANK(BD43, BD$5:BD$62)+COUNTIF(BD$43:BD43, BD43) -1, ""), "")</f>
        <v/>
      </c>
      <c r="BF43" s="138" t="str">
        <f t="shared" si="78"/>
        <v/>
      </c>
      <c r="BG43" s="143">
        <v>219</v>
      </c>
      <c r="BH43" s="134"/>
      <c r="BI43" s="42">
        <f t="shared" si="79"/>
        <v>3.3565790482029275E-3</v>
      </c>
      <c r="BJ43" s="43">
        <f t="shared" si="50"/>
        <v>0</v>
      </c>
      <c r="BK43" s="43">
        <f t="shared" si="80"/>
        <v>219</v>
      </c>
      <c r="BL43" s="43" t="str">
        <f>IF(BG43&lt;&gt;"", IF(RANK(BK43, BK$5:BK$62)+COUNTIF(BK$43:BK43, BK43) -1&lt;=(BL$65-BJ$63), RANK(BK43, BK$5:BK$62)+COUNTIF(BK$43:BK43, BK43) -1, ""), "")</f>
        <v/>
      </c>
      <c r="BM43" s="138" t="str">
        <f t="shared" si="81"/>
        <v/>
      </c>
      <c r="BN43" s="143">
        <v>212</v>
      </c>
      <c r="BO43" s="134"/>
      <c r="BP43" s="42">
        <f t="shared" si="82"/>
        <v>3.061062419683209E-3</v>
      </c>
      <c r="BQ43" s="43">
        <f t="shared" si="51"/>
        <v>0</v>
      </c>
      <c r="BR43" s="43">
        <f t="shared" si="83"/>
        <v>212</v>
      </c>
      <c r="BS43" s="43" t="str">
        <f>IF(BN43&lt;&gt;"", IF(RANK(BR43, BR$5:BR$62)+COUNTIF(BR$43:BR43, BR43) -1&lt;=(BS$65-BQ$63), RANK(BR43, BR$5:BR$62)+COUNTIF(BR$43:BR43, BR43) -1, ""), "")</f>
        <v/>
      </c>
      <c r="BT43" s="138" t="str">
        <f t="shared" si="84"/>
        <v/>
      </c>
      <c r="BU43" s="149" t="str">
        <f t="shared" si="85"/>
        <v/>
      </c>
      <c r="BV43" s="50">
        <f t="shared" si="86"/>
        <v>3338</v>
      </c>
      <c r="BW43" s="51"/>
      <c r="BX43" s="84" t="str">
        <f t="shared" si="87"/>
        <v/>
      </c>
      <c r="BY43" s="86" t="str">
        <f t="shared" si="88"/>
        <v/>
      </c>
      <c r="BZ43" s="86"/>
      <c r="CA43" s="83" t="str">
        <f t="shared" si="89"/>
        <v/>
      </c>
      <c r="CB43" s="86" t="str">
        <f t="shared" si="90"/>
        <v/>
      </c>
      <c r="CC43" s="86" t="str">
        <f t="shared" si="91"/>
        <v/>
      </c>
      <c r="CD43" s="84" t="str">
        <f>IF(BX43&lt;&gt;"", IF(RANK(CC43, CC$5:CC$62)+COUNTIF(CC$43:CC43, CC43) -1&lt;=(B$68-BY$63-CB$63), RANK(CC43, CC$5:CC$62)+COUNTIF(CC$43:CC43, CC43) -1, ""), "")</f>
        <v/>
      </c>
      <c r="CE43" s="93" t="str">
        <f t="shared" si="92"/>
        <v/>
      </c>
      <c r="CF43" s="103" t="str">
        <f t="shared" si="93"/>
        <v/>
      </c>
      <c r="CH43" s="144">
        <f>IF(BV43&lt;&gt; "", BV43/BV63, "")</f>
        <v>9.5231818725177459E-4</v>
      </c>
      <c r="CI43" s="62" t="str">
        <f t="shared" si="94"/>
        <v/>
      </c>
      <c r="CJ43" s="70">
        <f t="shared" si="95"/>
        <v>-9.5231818725177502E-4</v>
      </c>
      <c r="CL43" s="97" t="str">
        <f t="shared" si="96"/>
        <v/>
      </c>
      <c r="CM43" s="62" t="str">
        <f t="shared" si="52"/>
        <v/>
      </c>
      <c r="CN43" s="62" t="str">
        <f t="shared" si="53"/>
        <v/>
      </c>
      <c r="CO43" s="145" t="str">
        <f t="shared" si="54"/>
        <v/>
      </c>
    </row>
    <row r="44" spans="1:93" ht="15" customHeight="1" x14ac:dyDescent="0.2">
      <c r="A44" s="47" t="s">
        <v>256</v>
      </c>
      <c r="B44" s="48" t="s">
        <v>314</v>
      </c>
      <c r="C44" s="141">
        <v>660</v>
      </c>
      <c r="D44" s="134"/>
      <c r="E44" s="42">
        <f t="shared" si="55"/>
        <v>9.1373509988785986E-3</v>
      </c>
      <c r="F44" s="43">
        <f t="shared" si="42"/>
        <v>0</v>
      </c>
      <c r="G44" s="43">
        <f t="shared" si="56"/>
        <v>660</v>
      </c>
      <c r="H44" s="43" t="str">
        <f>IF(C44&lt;&gt;"", IF(RANK(G44, G$5:G$62)+COUNTIF(G$44:G44, G44) -1&lt;=(H$65-F$63), RANK(G44, G$5:G$62)+COUNTIF(G$44:G44, G44) -1, ""), "")</f>
        <v/>
      </c>
      <c r="I44" s="138" t="str">
        <f t="shared" si="57"/>
        <v/>
      </c>
      <c r="J44" s="143">
        <v>2972</v>
      </c>
      <c r="K44" s="134"/>
      <c r="L44" s="42">
        <f t="shared" si="58"/>
        <v>4.1030455311041776E-2</v>
      </c>
      <c r="M44" s="43">
        <f t="shared" si="43"/>
        <v>0</v>
      </c>
      <c r="N44" s="43">
        <f t="shared" si="59"/>
        <v>2972</v>
      </c>
      <c r="O44" s="43" t="str">
        <f>IF(J44&lt;&gt;"", IF(RANK(N44, N$5:N$62)+COUNTIF(N$44:N44, N44) -1&lt;=(O$65-M$63), RANK(N44, N$5:N$62)+COUNTIF(N$44:N44, N44) -1, ""), "")</f>
        <v/>
      </c>
      <c r="P44" s="138" t="str">
        <f t="shared" si="60"/>
        <v/>
      </c>
      <c r="Q44" s="143">
        <v>1178</v>
      </c>
      <c r="R44" s="134"/>
      <c r="S44" s="42">
        <f t="shared" si="61"/>
        <v>1.6093116026175219E-2</v>
      </c>
      <c r="T44" s="43">
        <f t="shared" si="44"/>
        <v>0</v>
      </c>
      <c r="U44" s="43">
        <f t="shared" si="62"/>
        <v>1178</v>
      </c>
      <c r="V44" s="43" t="str">
        <f>IF(Q44&lt;&gt;"", IF(RANK(U44, U$5:U$62)+COUNTIF(U$44:U44, U44) -1&lt;=(V$65-T$63), RANK(U44, U$5:U$62)+COUNTIF(U$44:U44, U44) -1, ""), "")</f>
        <v/>
      </c>
      <c r="W44" s="138" t="str">
        <f t="shared" si="63"/>
        <v/>
      </c>
      <c r="X44" s="143">
        <v>694</v>
      </c>
      <c r="Y44" s="134"/>
      <c r="Z44" s="42">
        <f t="shared" si="64"/>
        <v>1.0830719290853193E-2</v>
      </c>
      <c r="AA44" s="43">
        <f t="shared" si="45"/>
        <v>0</v>
      </c>
      <c r="AB44" s="43">
        <f t="shared" si="65"/>
        <v>694</v>
      </c>
      <c r="AC44" s="43" t="str">
        <f>IF(X44&lt;&gt;"", IF(RANK(AB44, AB$5:AB$62)+COUNTIF(AB$44:AB44, AB44) -1&lt;=(AC$65-AA$63), RANK(AB44, AB$5:AB$62)+COUNTIF(AB$44:AB44, AB44) -1, ""), "")</f>
        <v/>
      </c>
      <c r="AD44" s="138" t="str">
        <f t="shared" si="66"/>
        <v/>
      </c>
      <c r="AE44" s="143">
        <v>983</v>
      </c>
      <c r="AF44" s="134"/>
      <c r="AG44" s="42">
        <f t="shared" si="67"/>
        <v>1.3459116052357742E-2</v>
      </c>
      <c r="AH44" s="43">
        <f t="shared" si="46"/>
        <v>0</v>
      </c>
      <c r="AI44" s="43">
        <f t="shared" si="68"/>
        <v>983</v>
      </c>
      <c r="AJ44" s="43" t="str">
        <f>IF(AE44&lt;&gt;"", IF(RANK(AI44, AI$5:AI$62)+COUNTIF(AI$44:AI44, AI44) -1&lt;=(AJ$65-AH$63), RANK(AI44, AI$5:AI$62)+COUNTIF(AI$44:AI44, AI44) -1, ""), "")</f>
        <v/>
      </c>
      <c r="AK44" s="138" t="str">
        <f t="shared" si="69"/>
        <v/>
      </c>
      <c r="AL44" s="143">
        <v>188</v>
      </c>
      <c r="AM44" s="134"/>
      <c r="AN44" s="42">
        <f t="shared" si="70"/>
        <v>2.8671648619795639E-3</v>
      </c>
      <c r="AO44" s="43">
        <f t="shared" si="47"/>
        <v>0</v>
      </c>
      <c r="AP44" s="43">
        <f t="shared" si="71"/>
        <v>188</v>
      </c>
      <c r="AQ44" s="43" t="str">
        <f>IF(AL44&lt;&gt;"", IF(RANK(AP44, AP$5:AP$62)+COUNTIF(AP$44:AP44, AP44) -1&lt;=(AQ$65-AO$63), RANK(AP44, AP$5:AP$62)+COUNTIF(AP$44:AP44, AP44) -1, ""), "")</f>
        <v/>
      </c>
      <c r="AR44" s="138" t="str">
        <f t="shared" si="72"/>
        <v/>
      </c>
      <c r="AS44" s="143">
        <v>180</v>
      </c>
      <c r="AT44" s="134"/>
      <c r="AU44" s="42">
        <f t="shared" si="73"/>
        <v>2.555583950932788E-3</v>
      </c>
      <c r="AV44" s="43">
        <f t="shared" si="48"/>
        <v>0</v>
      </c>
      <c r="AW44" s="43">
        <f t="shared" si="74"/>
        <v>180</v>
      </c>
      <c r="AX44" s="43" t="str">
        <f>IF(AS44&lt;&gt;"", IF(RANK(AW44, AW$5:AW$62)+COUNTIF(AW$44:AW44, AW44) -1&lt;=(AX$65-AV$63), RANK(AW44, AW$5:AW$62)+COUNTIF(AW$44:AW44, AW44) -1, ""), "")</f>
        <v/>
      </c>
      <c r="AY44" s="138" t="str">
        <f t="shared" si="75"/>
        <v/>
      </c>
      <c r="AZ44" s="143">
        <v>490</v>
      </c>
      <c r="BA44" s="134"/>
      <c r="BB44" s="42">
        <f t="shared" si="76"/>
        <v>6.5035039286472709E-3</v>
      </c>
      <c r="BC44" s="43">
        <f t="shared" si="49"/>
        <v>0</v>
      </c>
      <c r="BD44" s="43">
        <f t="shared" si="77"/>
        <v>490</v>
      </c>
      <c r="BE44" s="43" t="str">
        <f>IF(AZ44&lt;&gt;"", IF(RANK(BD44, BD$5:BD$62)+COUNTIF(BD$44:BD44, BD44) -1&lt;=(BE$65-BC$63), RANK(BD44, BD$5:BD$62)+COUNTIF(BD$44:BD44, BD44) -1, ""), "")</f>
        <v/>
      </c>
      <c r="BF44" s="138" t="str">
        <f t="shared" si="78"/>
        <v/>
      </c>
      <c r="BG44" s="143">
        <v>97</v>
      </c>
      <c r="BH44" s="134"/>
      <c r="BI44" s="42">
        <f t="shared" si="79"/>
        <v>1.4867039619894246E-3</v>
      </c>
      <c r="BJ44" s="43">
        <f t="shared" si="50"/>
        <v>0</v>
      </c>
      <c r="BK44" s="43">
        <f t="shared" si="80"/>
        <v>97</v>
      </c>
      <c r="BL44" s="43" t="str">
        <f>IF(BG44&lt;&gt;"", IF(RANK(BK44, BK$5:BK$62)+COUNTIF(BK$44:BK44, BK44) -1&lt;=(BL$65-BJ$63), RANK(BK44, BK$5:BK$62)+COUNTIF(BK$44:BK44, BK44) -1, ""), "")</f>
        <v/>
      </c>
      <c r="BM44" s="138" t="str">
        <f t="shared" si="81"/>
        <v/>
      </c>
      <c r="BN44" s="143">
        <v>145</v>
      </c>
      <c r="BO44" s="134"/>
      <c r="BP44" s="42">
        <f t="shared" si="82"/>
        <v>2.0936511832738928E-3</v>
      </c>
      <c r="BQ44" s="43">
        <f t="shared" si="51"/>
        <v>0</v>
      </c>
      <c r="BR44" s="43">
        <f t="shared" si="83"/>
        <v>145</v>
      </c>
      <c r="BS44" s="43" t="str">
        <f>IF(BN44&lt;&gt;"", IF(RANK(BR44, BR$5:BR$62)+COUNTIF(BR$44:BR44, BR44) -1&lt;=(BS$65-BQ$63), RANK(BR44, BR$5:BR$62)+COUNTIF(BR$44:BR44, BR44) -1, ""), "")</f>
        <v/>
      </c>
      <c r="BT44" s="138" t="str">
        <f t="shared" si="84"/>
        <v/>
      </c>
      <c r="BU44" s="149" t="str">
        <f t="shared" si="85"/>
        <v/>
      </c>
      <c r="BV44" s="50">
        <f t="shared" si="86"/>
        <v>7587</v>
      </c>
      <c r="BW44" s="51"/>
      <c r="BX44" s="84" t="str">
        <f t="shared" si="87"/>
        <v/>
      </c>
      <c r="BY44" s="86" t="str">
        <f t="shared" si="88"/>
        <v/>
      </c>
      <c r="BZ44" s="86"/>
      <c r="CA44" s="83" t="str">
        <f t="shared" si="89"/>
        <v/>
      </c>
      <c r="CB44" s="86" t="str">
        <f t="shared" si="90"/>
        <v/>
      </c>
      <c r="CC44" s="86" t="str">
        <f t="shared" si="91"/>
        <v/>
      </c>
      <c r="CD44" s="84" t="str">
        <f>IF(BX44&lt;&gt;"", IF(RANK(CC44, CC$5:CC$62)+COUNTIF(CC$44:CC44, CC44) -1&lt;=(B$68-BY$63-CB$63), RANK(CC44, CC$5:CC$62)+COUNTIF(CC$44:CC44, CC44) -1, ""), "")</f>
        <v/>
      </c>
      <c r="CE44" s="93" t="str">
        <f t="shared" si="92"/>
        <v/>
      </c>
      <c r="CF44" s="103" t="str">
        <f t="shared" si="93"/>
        <v/>
      </c>
      <c r="CH44" s="144">
        <f>IF(BV44&lt;&gt; "", BV44/BV63, "")</f>
        <v>2.1645410685078533E-3</v>
      </c>
      <c r="CI44" s="62" t="str">
        <f t="shared" si="94"/>
        <v/>
      </c>
      <c r="CJ44" s="70">
        <f t="shared" si="95"/>
        <v>-2.1645410685078499E-3</v>
      </c>
      <c r="CL44" s="97" t="str">
        <f t="shared" si="96"/>
        <v/>
      </c>
      <c r="CM44" s="62" t="str">
        <f t="shared" si="52"/>
        <v/>
      </c>
      <c r="CN44" s="62" t="str">
        <f t="shared" si="53"/>
        <v/>
      </c>
      <c r="CO44" s="145" t="str">
        <f t="shared" si="54"/>
        <v/>
      </c>
    </row>
    <row r="45" spans="1:93" ht="15" customHeight="1" x14ac:dyDescent="0.2">
      <c r="A45" s="47" t="s">
        <v>257</v>
      </c>
      <c r="B45" s="48" t="s">
        <v>315</v>
      </c>
      <c r="C45" s="141">
        <v>82</v>
      </c>
      <c r="D45" s="134"/>
      <c r="E45" s="42">
        <f t="shared" si="55"/>
        <v>1.1352466392546136E-3</v>
      </c>
      <c r="F45" s="43">
        <f t="shared" si="42"/>
        <v>0</v>
      </c>
      <c r="G45" s="43">
        <f t="shared" si="56"/>
        <v>82</v>
      </c>
      <c r="H45" s="43" t="str">
        <f>IF(C45&lt;&gt;"", IF(RANK(G45, G$5:G$62)+COUNTIF(G$45:G45, G45) -1&lt;=(H$65-F$63), RANK(G45, G$5:G$62)+COUNTIF(G$45:G45, G45) -1, ""), "")</f>
        <v/>
      </c>
      <c r="I45" s="138" t="str">
        <f t="shared" si="57"/>
        <v/>
      </c>
      <c r="J45" s="143">
        <v>87</v>
      </c>
      <c r="K45" s="134"/>
      <c r="L45" s="42">
        <f t="shared" si="58"/>
        <v>1.2010934091724881E-3</v>
      </c>
      <c r="M45" s="43">
        <f t="shared" si="43"/>
        <v>0</v>
      </c>
      <c r="N45" s="43">
        <f t="shared" si="59"/>
        <v>87</v>
      </c>
      <c r="O45" s="43" t="str">
        <f>IF(J45&lt;&gt;"", IF(RANK(N45, N$5:N$62)+COUNTIF(N$45:N45, N45) -1&lt;=(O$65-M$63), RANK(N45, N$5:N$62)+COUNTIF(N$45:N45, N45) -1, ""), "")</f>
        <v/>
      </c>
      <c r="P45" s="138" t="str">
        <f t="shared" si="60"/>
        <v/>
      </c>
      <c r="Q45" s="143">
        <v>117</v>
      </c>
      <c r="R45" s="134"/>
      <c r="S45" s="42">
        <f t="shared" si="61"/>
        <v>1.5983824915640924E-3</v>
      </c>
      <c r="T45" s="43">
        <f t="shared" si="44"/>
        <v>0</v>
      </c>
      <c r="U45" s="43">
        <f t="shared" si="62"/>
        <v>117</v>
      </c>
      <c r="V45" s="43" t="str">
        <f>IF(Q45&lt;&gt;"", IF(RANK(U45, U$5:U$62)+COUNTIF(U$45:U45, U45) -1&lt;=(V$65-T$63), RANK(U45, U$5:U$62)+COUNTIF(U$45:U45, U45) -1, ""), "")</f>
        <v/>
      </c>
      <c r="W45" s="138" t="str">
        <f t="shared" si="63"/>
        <v/>
      </c>
      <c r="X45" s="143">
        <v>54</v>
      </c>
      <c r="Y45" s="134"/>
      <c r="Z45" s="42">
        <f t="shared" si="64"/>
        <v>8.4273608314996019E-4</v>
      </c>
      <c r="AA45" s="43">
        <f t="shared" si="45"/>
        <v>0</v>
      </c>
      <c r="AB45" s="43">
        <f t="shared" si="65"/>
        <v>54</v>
      </c>
      <c r="AC45" s="43" t="str">
        <f>IF(X45&lt;&gt;"", IF(RANK(AB45, AB$5:AB$62)+COUNTIF(AB$45:AB45, AB45) -1&lt;=(AC$65-AA$63), RANK(AB45, AB$5:AB$62)+COUNTIF(AB$45:AB45, AB45) -1, ""), "")</f>
        <v/>
      </c>
      <c r="AD45" s="138" t="str">
        <f t="shared" si="66"/>
        <v/>
      </c>
      <c r="AE45" s="143">
        <v>43</v>
      </c>
      <c r="AF45" s="134"/>
      <c r="AG45" s="42">
        <f t="shared" si="67"/>
        <v>5.8875075305328875E-4</v>
      </c>
      <c r="AH45" s="43">
        <f t="shared" si="46"/>
        <v>0</v>
      </c>
      <c r="AI45" s="43">
        <f t="shared" si="68"/>
        <v>43</v>
      </c>
      <c r="AJ45" s="43" t="str">
        <f>IF(AE45&lt;&gt;"", IF(RANK(AI45, AI$5:AI$62)+COUNTIF(AI$45:AI45, AI45) -1&lt;=(AJ$65-AH$63), RANK(AI45, AI$5:AI$62)+COUNTIF(AI$45:AI45, AI45) -1, ""), "")</f>
        <v/>
      </c>
      <c r="AK45" s="138" t="str">
        <f t="shared" si="69"/>
        <v/>
      </c>
      <c r="AL45" s="143">
        <v>46</v>
      </c>
      <c r="AM45" s="134"/>
      <c r="AN45" s="42">
        <f t="shared" si="70"/>
        <v>7.0154033856946777E-4</v>
      </c>
      <c r="AO45" s="43">
        <f t="shared" si="47"/>
        <v>0</v>
      </c>
      <c r="AP45" s="43">
        <f t="shared" si="71"/>
        <v>46</v>
      </c>
      <c r="AQ45" s="43" t="str">
        <f>IF(AL45&lt;&gt;"", IF(RANK(AP45, AP$5:AP$62)+COUNTIF(AP$45:AP45, AP45) -1&lt;=(AQ$65-AO$63), RANK(AP45, AP$5:AP$62)+COUNTIF(AP$45:AP45, AP45) -1, ""), "")</f>
        <v/>
      </c>
      <c r="AR45" s="138" t="str">
        <f t="shared" si="72"/>
        <v/>
      </c>
      <c r="AS45" s="143">
        <v>57</v>
      </c>
      <c r="AT45" s="134"/>
      <c r="AU45" s="42">
        <f t="shared" si="73"/>
        <v>8.0926825112871627E-4</v>
      </c>
      <c r="AV45" s="43">
        <f t="shared" si="48"/>
        <v>0</v>
      </c>
      <c r="AW45" s="43">
        <f t="shared" si="74"/>
        <v>57</v>
      </c>
      <c r="AX45" s="43" t="str">
        <f>IF(AS45&lt;&gt;"", IF(RANK(AW45, AW$5:AW$62)+COUNTIF(AW$45:AW45, AW45) -1&lt;=(AX$65-AV$63), RANK(AW45, AW$5:AW$62)+COUNTIF(AW$45:AW45, AW45) -1, ""), "")</f>
        <v/>
      </c>
      <c r="AY45" s="138" t="str">
        <f t="shared" si="75"/>
        <v/>
      </c>
      <c r="AZ45" s="143">
        <v>31</v>
      </c>
      <c r="BA45" s="134"/>
      <c r="BB45" s="42">
        <f t="shared" si="76"/>
        <v>4.1144616691441918E-4</v>
      </c>
      <c r="BC45" s="43">
        <f t="shared" si="49"/>
        <v>0</v>
      </c>
      <c r="BD45" s="43">
        <f t="shared" si="77"/>
        <v>31</v>
      </c>
      <c r="BE45" s="43" t="str">
        <f>IF(AZ45&lt;&gt;"", IF(RANK(BD45, BD$5:BD$62)+COUNTIF(BD$45:BD45, BD45) -1&lt;=(BE$65-BC$63), RANK(BD45, BD$5:BD$62)+COUNTIF(BD$45:BD45, BD45) -1, ""), "")</f>
        <v/>
      </c>
      <c r="BF45" s="138" t="str">
        <f t="shared" si="78"/>
        <v/>
      </c>
      <c r="BG45" s="143">
        <v>53</v>
      </c>
      <c r="BH45" s="134"/>
      <c r="BI45" s="42">
        <f t="shared" si="79"/>
        <v>8.1232278335504639E-4</v>
      </c>
      <c r="BJ45" s="43">
        <f t="shared" si="50"/>
        <v>0</v>
      </c>
      <c r="BK45" s="43">
        <f t="shared" si="80"/>
        <v>53</v>
      </c>
      <c r="BL45" s="43" t="str">
        <f>IF(BG45&lt;&gt;"", IF(RANK(BK45, BK$5:BK$62)+COUNTIF(BK$45:BK45, BK45) -1&lt;=(BL$65-BJ$63), RANK(BK45, BK$5:BK$62)+COUNTIF(BK$45:BK45, BK45) -1, ""), "")</f>
        <v/>
      </c>
      <c r="BM45" s="138" t="str">
        <f t="shared" si="81"/>
        <v/>
      </c>
      <c r="BN45" s="143">
        <v>23</v>
      </c>
      <c r="BO45" s="134"/>
      <c r="BP45" s="42">
        <f t="shared" si="82"/>
        <v>3.3209639458827269E-4</v>
      </c>
      <c r="BQ45" s="43">
        <f t="shared" si="51"/>
        <v>0</v>
      </c>
      <c r="BR45" s="43">
        <f t="shared" si="83"/>
        <v>23</v>
      </c>
      <c r="BS45" s="43" t="str">
        <f>IF(BN45&lt;&gt;"", IF(RANK(BR45, BR$5:BR$62)+COUNTIF(BR$45:BR45, BR45) -1&lt;=(BS$65-BQ$63), RANK(BR45, BR$5:BR$62)+COUNTIF(BR$45:BR45, BR45) -1, ""), "")</f>
        <v/>
      </c>
      <c r="BT45" s="138" t="str">
        <f t="shared" si="84"/>
        <v/>
      </c>
      <c r="BU45" s="149" t="str">
        <f t="shared" si="85"/>
        <v/>
      </c>
      <c r="BV45" s="50">
        <f t="shared" si="86"/>
        <v>593</v>
      </c>
      <c r="BW45" s="51"/>
      <c r="BX45" s="84" t="str">
        <f t="shared" si="87"/>
        <v/>
      </c>
      <c r="BY45" s="86" t="str">
        <f t="shared" si="88"/>
        <v/>
      </c>
      <c r="BZ45" s="86"/>
      <c r="CA45" s="83" t="str">
        <f t="shared" si="89"/>
        <v/>
      </c>
      <c r="CB45" s="86" t="str">
        <f t="shared" si="90"/>
        <v/>
      </c>
      <c r="CC45" s="86" t="str">
        <f t="shared" si="91"/>
        <v/>
      </c>
      <c r="CD45" s="84" t="str">
        <f>IF(BX45&lt;&gt;"", IF(RANK(CC45, CC$5:CC$62)+COUNTIF(CC$45:CC45, CC45) -1&lt;=(B$68-BY$63-CB$63), RANK(CC45, CC$5:CC$62)+COUNTIF(CC$45:CC45, CC45) -1, ""), "")</f>
        <v/>
      </c>
      <c r="CE45" s="93" t="str">
        <f t="shared" si="92"/>
        <v/>
      </c>
      <c r="CF45" s="103" t="str">
        <f t="shared" si="93"/>
        <v/>
      </c>
      <c r="CH45" s="144">
        <f>IF(BV45&lt;&gt; "", BV45/BV63, "")</f>
        <v>1.6918055273825713E-4</v>
      </c>
      <c r="CI45" s="62" t="str">
        <f t="shared" si="94"/>
        <v/>
      </c>
      <c r="CJ45" s="70">
        <f t="shared" si="95"/>
        <v>-1.69180552738257E-4</v>
      </c>
      <c r="CL45" s="97" t="str">
        <f t="shared" si="96"/>
        <v/>
      </c>
      <c r="CM45" s="62" t="str">
        <f t="shared" si="52"/>
        <v/>
      </c>
      <c r="CN45" s="62" t="str">
        <f t="shared" si="53"/>
        <v/>
      </c>
      <c r="CO45" s="145" t="str">
        <f t="shared" si="54"/>
        <v/>
      </c>
    </row>
    <row r="46" spans="1:93" ht="15" customHeight="1" x14ac:dyDescent="0.2">
      <c r="A46" s="47" t="s">
        <v>258</v>
      </c>
      <c r="B46" s="48" t="s">
        <v>316</v>
      </c>
      <c r="C46" s="49"/>
      <c r="D46" s="134"/>
      <c r="E46" s="42" t="str">
        <f t="shared" si="55"/>
        <v/>
      </c>
      <c r="F46" s="43" t="str">
        <f t="shared" si="42"/>
        <v/>
      </c>
      <c r="G46" s="43" t="str">
        <f t="shared" si="56"/>
        <v/>
      </c>
      <c r="H46" s="43" t="str">
        <f>IF(C46&lt;&gt;"", IF(RANK(G46, G$5:G$62)+COUNTIF(G$46:G46, G46) -1&lt;=(H$65-F$63), RANK(G46, G$5:G$62)+COUNTIF(G$46:G46, G46) -1, ""), "")</f>
        <v/>
      </c>
      <c r="I46" s="138" t="str">
        <f t="shared" si="57"/>
        <v/>
      </c>
      <c r="J46" s="142"/>
      <c r="K46" s="134"/>
      <c r="L46" s="42" t="str">
        <f t="shared" si="58"/>
        <v/>
      </c>
      <c r="M46" s="43" t="str">
        <f t="shared" si="43"/>
        <v/>
      </c>
      <c r="N46" s="43" t="str">
        <f t="shared" si="59"/>
        <v/>
      </c>
      <c r="O46" s="43" t="str">
        <f>IF(J46&lt;&gt;"", IF(RANK(N46, N$5:N$62)+COUNTIF(N$46:N46, N46) -1&lt;=(O$65-M$63), RANK(N46, N$5:N$62)+COUNTIF(N$46:N46, N46) -1, ""), "")</f>
        <v/>
      </c>
      <c r="P46" s="138" t="str">
        <f t="shared" si="60"/>
        <v/>
      </c>
      <c r="Q46" s="142"/>
      <c r="R46" s="134"/>
      <c r="S46" s="42" t="str">
        <f t="shared" si="61"/>
        <v/>
      </c>
      <c r="T46" s="43" t="str">
        <f t="shared" si="44"/>
        <v/>
      </c>
      <c r="U46" s="43" t="str">
        <f t="shared" si="62"/>
        <v/>
      </c>
      <c r="V46" s="43" t="str">
        <f>IF(Q46&lt;&gt;"", IF(RANK(U46, U$5:U$62)+COUNTIF(U$46:U46, U46) -1&lt;=(V$65-T$63), RANK(U46, U$5:U$62)+COUNTIF(U$46:U46, U46) -1, ""), "")</f>
        <v/>
      </c>
      <c r="W46" s="138" t="str">
        <f t="shared" si="63"/>
        <v/>
      </c>
      <c r="X46" s="142"/>
      <c r="Y46" s="134"/>
      <c r="Z46" s="42" t="str">
        <f t="shared" si="64"/>
        <v/>
      </c>
      <c r="AA46" s="43" t="str">
        <f t="shared" si="45"/>
        <v/>
      </c>
      <c r="AB46" s="43" t="str">
        <f t="shared" si="65"/>
        <v/>
      </c>
      <c r="AC46" s="43" t="str">
        <f>IF(X46&lt;&gt;"", IF(RANK(AB46, AB$5:AB$62)+COUNTIF(AB$46:AB46, AB46) -1&lt;=(AC$65-AA$63), RANK(AB46, AB$5:AB$62)+COUNTIF(AB$46:AB46, AB46) -1, ""), "")</f>
        <v/>
      </c>
      <c r="AD46" s="138" t="str">
        <f t="shared" si="66"/>
        <v/>
      </c>
      <c r="AE46" s="142"/>
      <c r="AF46" s="134"/>
      <c r="AG46" s="42" t="str">
        <f t="shared" si="67"/>
        <v/>
      </c>
      <c r="AH46" s="43" t="str">
        <f t="shared" si="46"/>
        <v/>
      </c>
      <c r="AI46" s="43" t="str">
        <f t="shared" si="68"/>
        <v/>
      </c>
      <c r="AJ46" s="43" t="str">
        <f>IF(AE46&lt;&gt;"", IF(RANK(AI46, AI$5:AI$62)+COUNTIF(AI$46:AI46, AI46) -1&lt;=(AJ$65-AH$63), RANK(AI46, AI$5:AI$62)+COUNTIF(AI$46:AI46, AI46) -1, ""), "")</f>
        <v/>
      </c>
      <c r="AK46" s="138" t="str">
        <f t="shared" si="69"/>
        <v/>
      </c>
      <c r="AL46" s="142"/>
      <c r="AM46" s="134"/>
      <c r="AN46" s="42" t="str">
        <f t="shared" si="70"/>
        <v/>
      </c>
      <c r="AO46" s="43" t="str">
        <f t="shared" si="47"/>
        <v/>
      </c>
      <c r="AP46" s="43" t="str">
        <f t="shared" si="71"/>
        <v/>
      </c>
      <c r="AQ46" s="43" t="str">
        <f>IF(AL46&lt;&gt;"", IF(RANK(AP46, AP$5:AP$62)+COUNTIF(AP$46:AP46, AP46) -1&lt;=(AQ$65-AO$63), RANK(AP46, AP$5:AP$62)+COUNTIF(AP$46:AP46, AP46) -1, ""), "")</f>
        <v/>
      </c>
      <c r="AR46" s="138" t="str">
        <f t="shared" si="72"/>
        <v/>
      </c>
      <c r="AS46" s="142"/>
      <c r="AT46" s="134"/>
      <c r="AU46" s="42" t="str">
        <f t="shared" si="73"/>
        <v/>
      </c>
      <c r="AV46" s="43" t="str">
        <f t="shared" si="48"/>
        <v/>
      </c>
      <c r="AW46" s="43" t="str">
        <f t="shared" si="74"/>
        <v/>
      </c>
      <c r="AX46" s="43" t="str">
        <f>IF(AS46&lt;&gt;"", IF(RANK(AW46, AW$5:AW$62)+COUNTIF(AW$46:AW46, AW46) -1&lt;=(AX$65-AV$63), RANK(AW46, AW$5:AW$62)+COUNTIF(AW$46:AW46, AW46) -1, ""), "")</f>
        <v/>
      </c>
      <c r="AY46" s="138" t="str">
        <f t="shared" si="75"/>
        <v/>
      </c>
      <c r="AZ46" s="142"/>
      <c r="BA46" s="134"/>
      <c r="BB46" s="42" t="str">
        <f t="shared" si="76"/>
        <v/>
      </c>
      <c r="BC46" s="43" t="str">
        <f t="shared" si="49"/>
        <v/>
      </c>
      <c r="BD46" s="43" t="str">
        <f t="shared" si="77"/>
        <v/>
      </c>
      <c r="BE46" s="43" t="str">
        <f>IF(AZ46&lt;&gt;"", IF(RANK(BD46, BD$5:BD$62)+COUNTIF(BD$46:BD46, BD46) -1&lt;=(BE$65-BC$63), RANK(BD46, BD$5:BD$62)+COUNTIF(BD$46:BD46, BD46) -1, ""), "")</f>
        <v/>
      </c>
      <c r="BF46" s="138" t="str">
        <f t="shared" si="78"/>
        <v/>
      </c>
      <c r="BG46" s="142"/>
      <c r="BH46" s="134"/>
      <c r="BI46" s="42" t="str">
        <f t="shared" si="79"/>
        <v/>
      </c>
      <c r="BJ46" s="43" t="str">
        <f t="shared" si="50"/>
        <v/>
      </c>
      <c r="BK46" s="43" t="str">
        <f t="shared" si="80"/>
        <v/>
      </c>
      <c r="BL46" s="43" t="str">
        <f>IF(BG46&lt;&gt;"", IF(RANK(BK46, BK$5:BK$62)+COUNTIF(BK$46:BK46, BK46) -1&lt;=(BL$65-BJ$63), RANK(BK46, BK$5:BK$62)+COUNTIF(BK$46:BK46, BK46) -1, ""), "")</f>
        <v/>
      </c>
      <c r="BM46" s="138" t="str">
        <f t="shared" si="81"/>
        <v/>
      </c>
      <c r="BN46" s="142"/>
      <c r="BO46" s="134"/>
      <c r="BP46" s="42" t="str">
        <f t="shared" si="82"/>
        <v/>
      </c>
      <c r="BQ46" s="43" t="str">
        <f t="shared" si="51"/>
        <v/>
      </c>
      <c r="BR46" s="43" t="str">
        <f t="shared" si="83"/>
        <v/>
      </c>
      <c r="BS46" s="43" t="str">
        <f>IF(BN46&lt;&gt;"", IF(RANK(BR46, BR$5:BR$62)+COUNTIF(BR$46:BR46, BR46) -1&lt;=(BS$65-BQ$63), RANK(BR46, BR$5:BR$62)+COUNTIF(BR$46:BR46, BR46) -1, ""), "")</f>
        <v/>
      </c>
      <c r="BT46" s="138" t="str">
        <f t="shared" si="84"/>
        <v/>
      </c>
      <c r="BU46" s="149" t="str">
        <f t="shared" si="85"/>
        <v/>
      </c>
      <c r="BV46" s="50" t="str">
        <f t="shared" si="86"/>
        <v/>
      </c>
      <c r="BW46" s="51"/>
      <c r="BX46" s="84" t="str">
        <f t="shared" si="87"/>
        <v/>
      </c>
      <c r="BY46" s="86" t="str">
        <f t="shared" si="88"/>
        <v/>
      </c>
      <c r="BZ46" s="86"/>
      <c r="CA46" s="83" t="str">
        <f t="shared" si="89"/>
        <v/>
      </c>
      <c r="CB46" s="86" t="str">
        <f t="shared" si="90"/>
        <v/>
      </c>
      <c r="CC46" s="86" t="str">
        <f t="shared" si="91"/>
        <v/>
      </c>
      <c r="CD46" s="84" t="str">
        <f>IF(BX46&lt;&gt;"", IF(RANK(CC46, CC$5:CC$62)+COUNTIF(CC$46:CC46, CC46) -1&lt;=(B$68-BY$63-CB$63), RANK(CC46, CC$5:CC$62)+COUNTIF(CC$46:CC46, CC46) -1, ""), "")</f>
        <v/>
      </c>
      <c r="CE46" s="93" t="str">
        <f t="shared" si="92"/>
        <v/>
      </c>
      <c r="CF46" s="103" t="str">
        <f t="shared" si="93"/>
        <v/>
      </c>
      <c r="CH46" s="144" t="str">
        <f>IF(BV46&lt;&gt; "", BV46/BV63, "")</f>
        <v/>
      </c>
      <c r="CI46" s="62" t="str">
        <f t="shared" si="94"/>
        <v/>
      </c>
      <c r="CJ46" s="70" t="str">
        <f t="shared" si="95"/>
        <v/>
      </c>
      <c r="CL46" s="97" t="str">
        <f t="shared" si="96"/>
        <v/>
      </c>
      <c r="CM46" s="62" t="str">
        <f t="shared" si="52"/>
        <v/>
      </c>
      <c r="CN46" s="62" t="str">
        <f t="shared" si="53"/>
        <v/>
      </c>
      <c r="CO46" s="145" t="str">
        <f t="shared" si="54"/>
        <v/>
      </c>
    </row>
    <row r="47" spans="1:93" ht="15" customHeight="1" x14ac:dyDescent="0.2">
      <c r="A47" s="47" t="s">
        <v>259</v>
      </c>
      <c r="B47" s="48" t="s">
        <v>317</v>
      </c>
      <c r="C47" s="141">
        <v>387</v>
      </c>
      <c r="D47" s="134"/>
      <c r="E47" s="42">
        <f t="shared" si="55"/>
        <v>5.3578103584333596E-3</v>
      </c>
      <c r="F47" s="43">
        <f t="shared" si="42"/>
        <v>0</v>
      </c>
      <c r="G47" s="43">
        <f t="shared" si="56"/>
        <v>387</v>
      </c>
      <c r="H47" s="43" t="str">
        <f>IF(C47&lt;&gt;"", IF(RANK(G47, G$5:G$62)+COUNTIF(G$47:G47, G47) -1&lt;=(H$65-F$63), RANK(G47, G$5:G$62)+COUNTIF(G$47:G47, G47) -1, ""), "")</f>
        <v/>
      </c>
      <c r="I47" s="138" t="str">
        <f t="shared" si="57"/>
        <v/>
      </c>
      <c r="J47" s="143">
        <v>1331</v>
      </c>
      <c r="K47" s="134"/>
      <c r="L47" s="42">
        <f t="shared" si="58"/>
        <v>1.8375348593202088E-2</v>
      </c>
      <c r="M47" s="43">
        <f t="shared" si="43"/>
        <v>0</v>
      </c>
      <c r="N47" s="43">
        <f t="shared" si="59"/>
        <v>1331</v>
      </c>
      <c r="O47" s="43" t="str">
        <f>IF(J47&lt;&gt;"", IF(RANK(N47, N$5:N$62)+COUNTIF(N$47:N47, N47) -1&lt;=(O$65-M$63), RANK(N47, N$5:N$62)+COUNTIF(N$47:N47, N47) -1, ""), "")</f>
        <v/>
      </c>
      <c r="P47" s="138" t="str">
        <f t="shared" si="60"/>
        <v/>
      </c>
      <c r="Q47" s="143">
        <v>936</v>
      </c>
      <c r="R47" s="134"/>
      <c r="S47" s="42">
        <f t="shared" si="61"/>
        <v>1.2787059932512739E-2</v>
      </c>
      <c r="T47" s="43">
        <f t="shared" si="44"/>
        <v>0</v>
      </c>
      <c r="U47" s="43">
        <f t="shared" si="62"/>
        <v>936</v>
      </c>
      <c r="V47" s="43" t="str">
        <f>IF(Q47&lt;&gt;"", IF(RANK(U47, U$5:U$62)+COUNTIF(U$47:U47, U47) -1&lt;=(V$65-T$63), RANK(U47, U$5:U$62)+COUNTIF(U$47:U47, U47) -1, ""), "")</f>
        <v/>
      </c>
      <c r="W47" s="138" t="str">
        <f t="shared" si="63"/>
        <v/>
      </c>
      <c r="X47" s="143">
        <v>289</v>
      </c>
      <c r="Y47" s="134"/>
      <c r="Z47" s="42">
        <f t="shared" si="64"/>
        <v>4.5101986672284903E-3</v>
      </c>
      <c r="AA47" s="43">
        <f t="shared" si="45"/>
        <v>0</v>
      </c>
      <c r="AB47" s="43">
        <f t="shared" si="65"/>
        <v>289</v>
      </c>
      <c r="AC47" s="43" t="str">
        <f>IF(X47&lt;&gt;"", IF(RANK(AB47, AB$5:AB$62)+COUNTIF(AB$47:AB47, AB47) -1&lt;=(AC$65-AA$63), RANK(AB47, AB$5:AB$62)+COUNTIF(AB$47:AB47, AB47) -1, ""), "")</f>
        <v/>
      </c>
      <c r="AD47" s="138" t="str">
        <f t="shared" si="66"/>
        <v/>
      </c>
      <c r="AE47" s="143">
        <v>435</v>
      </c>
      <c r="AF47" s="134"/>
      <c r="AG47" s="42">
        <f t="shared" si="67"/>
        <v>5.9559669204228049E-3</v>
      </c>
      <c r="AH47" s="43">
        <f t="shared" si="46"/>
        <v>0</v>
      </c>
      <c r="AI47" s="43">
        <f t="shared" si="68"/>
        <v>435</v>
      </c>
      <c r="AJ47" s="43" t="str">
        <f>IF(AE47&lt;&gt;"", IF(RANK(AI47, AI$5:AI$62)+COUNTIF(AI$47:AI47, AI47) -1&lt;=(AJ$65-AH$63), RANK(AI47, AI$5:AI$62)+COUNTIF(AI$47:AI47, AI47) -1, ""), "")</f>
        <v/>
      </c>
      <c r="AK47" s="138" t="str">
        <f t="shared" si="69"/>
        <v/>
      </c>
      <c r="AL47" s="143">
        <v>226</v>
      </c>
      <c r="AM47" s="134"/>
      <c r="AN47" s="42">
        <f t="shared" si="70"/>
        <v>3.446698185145646E-3</v>
      </c>
      <c r="AO47" s="43">
        <f t="shared" si="47"/>
        <v>0</v>
      </c>
      <c r="AP47" s="43">
        <f t="shared" si="71"/>
        <v>226</v>
      </c>
      <c r="AQ47" s="43" t="str">
        <f>IF(AL47&lt;&gt;"", IF(RANK(AP47, AP$5:AP$62)+COUNTIF(AP$47:AP47, AP47) -1&lt;=(AQ$65-AO$63), RANK(AP47, AP$5:AP$62)+COUNTIF(AP$47:AP47, AP47) -1, ""), "")</f>
        <v/>
      </c>
      <c r="AR47" s="138" t="str">
        <f t="shared" si="72"/>
        <v/>
      </c>
      <c r="AS47" s="143">
        <v>159</v>
      </c>
      <c r="AT47" s="134"/>
      <c r="AU47" s="42">
        <f t="shared" si="73"/>
        <v>2.2574324899906294E-3</v>
      </c>
      <c r="AV47" s="43">
        <f t="shared" si="48"/>
        <v>0</v>
      </c>
      <c r="AW47" s="43">
        <f t="shared" si="74"/>
        <v>159</v>
      </c>
      <c r="AX47" s="43" t="str">
        <f>IF(AS47&lt;&gt;"", IF(RANK(AW47, AW$5:AW$62)+COUNTIF(AW$47:AW47, AW47) -1&lt;=(AX$65-AV$63), RANK(AW47, AW$5:AW$62)+COUNTIF(AW$47:AW47, AW47) -1, ""), "")</f>
        <v/>
      </c>
      <c r="AY47" s="138" t="str">
        <f t="shared" si="75"/>
        <v/>
      </c>
      <c r="AZ47" s="143">
        <v>163</v>
      </c>
      <c r="BA47" s="134"/>
      <c r="BB47" s="42">
        <f t="shared" si="76"/>
        <v>2.1634104905500105E-3</v>
      </c>
      <c r="BC47" s="43">
        <f t="shared" si="49"/>
        <v>0</v>
      </c>
      <c r="BD47" s="43">
        <f t="shared" si="77"/>
        <v>163</v>
      </c>
      <c r="BE47" s="43" t="str">
        <f>IF(AZ47&lt;&gt;"", IF(RANK(BD47, BD$5:BD$62)+COUNTIF(BD$47:BD47, BD47) -1&lt;=(BE$65-BC$63), RANK(BD47, BD$5:BD$62)+COUNTIF(BD$47:BD47, BD47) -1, ""), "")</f>
        <v/>
      </c>
      <c r="BF47" s="138" t="str">
        <f t="shared" si="78"/>
        <v/>
      </c>
      <c r="BG47" s="143">
        <v>110</v>
      </c>
      <c r="BH47" s="134"/>
      <c r="BI47" s="42">
        <f t="shared" si="79"/>
        <v>1.6859529465859454E-3</v>
      </c>
      <c r="BJ47" s="43">
        <f t="shared" si="50"/>
        <v>0</v>
      </c>
      <c r="BK47" s="43">
        <f t="shared" si="80"/>
        <v>110</v>
      </c>
      <c r="BL47" s="43" t="str">
        <f>IF(BG47&lt;&gt;"", IF(RANK(BK47, BK$5:BK$62)+COUNTIF(BK$47:BK47, BK47) -1&lt;=(BL$65-BJ$63), RANK(BK47, BK$5:BK$62)+COUNTIF(BK$47:BK47, BK47) -1, ""), "")</f>
        <v/>
      </c>
      <c r="BM47" s="138" t="str">
        <f t="shared" si="81"/>
        <v/>
      </c>
      <c r="BN47" s="143">
        <v>116</v>
      </c>
      <c r="BO47" s="134"/>
      <c r="BP47" s="42">
        <f t="shared" si="82"/>
        <v>1.6749209466191144E-3</v>
      </c>
      <c r="BQ47" s="43">
        <f t="shared" si="51"/>
        <v>0</v>
      </c>
      <c r="BR47" s="43">
        <f t="shared" si="83"/>
        <v>116</v>
      </c>
      <c r="BS47" s="43" t="str">
        <f>IF(BN47&lt;&gt;"", IF(RANK(BR47, BR$5:BR$62)+COUNTIF(BR$47:BR47, BR47) -1&lt;=(BS$65-BQ$63), RANK(BR47, BR$5:BR$62)+COUNTIF(BR$47:BR47, BR47) -1, ""), "")</f>
        <v/>
      </c>
      <c r="BT47" s="138" t="str">
        <f t="shared" si="84"/>
        <v/>
      </c>
      <c r="BU47" s="149" t="str">
        <f t="shared" si="85"/>
        <v/>
      </c>
      <c r="BV47" s="50">
        <f t="shared" si="86"/>
        <v>4152</v>
      </c>
      <c r="BW47" s="51"/>
      <c r="BX47" s="84" t="str">
        <f t="shared" si="87"/>
        <v/>
      </c>
      <c r="BY47" s="86" t="str">
        <f t="shared" si="88"/>
        <v/>
      </c>
      <c r="BZ47" s="86"/>
      <c r="CA47" s="83" t="str">
        <f t="shared" si="89"/>
        <v/>
      </c>
      <c r="CB47" s="86" t="str">
        <f t="shared" si="90"/>
        <v/>
      </c>
      <c r="CC47" s="86" t="str">
        <f t="shared" si="91"/>
        <v/>
      </c>
      <c r="CD47" s="84" t="str">
        <f>IF(BX47&lt;&gt;"", IF(RANK(CC47, CC$5:CC$62)+COUNTIF(CC$47:CC47, CC47) -1&lt;=(B$68-BY$63-CB$63), RANK(CC47, CC$5:CC$62)+COUNTIF(CC$47:CC47, CC47) -1, ""), "")</f>
        <v/>
      </c>
      <c r="CE47" s="93" t="str">
        <f t="shared" si="92"/>
        <v/>
      </c>
      <c r="CF47" s="103" t="str">
        <f t="shared" si="93"/>
        <v/>
      </c>
      <c r="CH47" s="144">
        <f>IF(BV47&lt;&gt; "", BV47/BV63, "")</f>
        <v>1.1845491652095171E-3</v>
      </c>
      <c r="CI47" s="62" t="str">
        <f t="shared" si="94"/>
        <v/>
      </c>
      <c r="CJ47" s="70">
        <f t="shared" si="95"/>
        <v>-1.1845491652095199E-3</v>
      </c>
      <c r="CL47" s="97" t="str">
        <f t="shared" si="96"/>
        <v/>
      </c>
      <c r="CM47" s="62" t="str">
        <f t="shared" si="52"/>
        <v/>
      </c>
      <c r="CN47" s="62" t="str">
        <f t="shared" si="53"/>
        <v/>
      </c>
      <c r="CO47" s="145" t="str">
        <f t="shared" si="54"/>
        <v/>
      </c>
    </row>
    <row r="48" spans="1:93" ht="15" customHeight="1" x14ac:dyDescent="0.2">
      <c r="A48" s="47" t="s">
        <v>260</v>
      </c>
      <c r="B48" s="48" t="s">
        <v>318</v>
      </c>
      <c r="C48" s="141">
        <v>115</v>
      </c>
      <c r="D48" s="134"/>
      <c r="E48" s="42">
        <f t="shared" si="55"/>
        <v>1.5921141891985435E-3</v>
      </c>
      <c r="F48" s="43">
        <f t="shared" si="42"/>
        <v>0</v>
      </c>
      <c r="G48" s="43">
        <f t="shared" si="56"/>
        <v>115</v>
      </c>
      <c r="H48" s="43" t="str">
        <f>IF(C48&lt;&gt;"", IF(RANK(G48, G$5:G$62)+COUNTIF(G$48:G48, G48) -1&lt;=(H$65-F$63), RANK(G48, G$5:G$62)+COUNTIF(G$48:G48, G48) -1, ""), "")</f>
        <v/>
      </c>
      <c r="I48" s="138" t="str">
        <f t="shared" si="57"/>
        <v/>
      </c>
      <c r="J48" s="143">
        <v>134</v>
      </c>
      <c r="K48" s="134"/>
      <c r="L48" s="42">
        <f t="shared" si="58"/>
        <v>1.8499599635530275E-3</v>
      </c>
      <c r="M48" s="43">
        <f t="shared" si="43"/>
        <v>0</v>
      </c>
      <c r="N48" s="43">
        <f t="shared" si="59"/>
        <v>134</v>
      </c>
      <c r="O48" s="43" t="str">
        <f>IF(J48&lt;&gt;"", IF(RANK(N48, N$5:N$62)+COUNTIF(N$48:N48, N48) -1&lt;=(O$65-M$63), RANK(N48, N$5:N$62)+COUNTIF(N$48:N48, N48) -1, ""), "")</f>
        <v/>
      </c>
      <c r="P48" s="138" t="str">
        <f t="shared" si="60"/>
        <v/>
      </c>
      <c r="Q48" s="143">
        <v>182</v>
      </c>
      <c r="R48" s="134"/>
      <c r="S48" s="42">
        <f t="shared" si="61"/>
        <v>2.4863727646552551E-3</v>
      </c>
      <c r="T48" s="43">
        <f t="shared" si="44"/>
        <v>0</v>
      </c>
      <c r="U48" s="43">
        <f t="shared" si="62"/>
        <v>182</v>
      </c>
      <c r="V48" s="43" t="str">
        <f>IF(Q48&lt;&gt;"", IF(RANK(U48, U$5:U$62)+COUNTIF(U$48:U48, U48) -1&lt;=(V$65-T$63), RANK(U48, U$5:U$62)+COUNTIF(U$48:U48, U48) -1, ""), "")</f>
        <v/>
      </c>
      <c r="W48" s="138" t="str">
        <f t="shared" si="63"/>
        <v/>
      </c>
      <c r="X48" s="143">
        <v>654</v>
      </c>
      <c r="Y48" s="134"/>
      <c r="Z48" s="42">
        <f t="shared" si="64"/>
        <v>1.020647034037174E-2</v>
      </c>
      <c r="AA48" s="43">
        <f t="shared" si="45"/>
        <v>0</v>
      </c>
      <c r="AB48" s="43">
        <f t="shared" si="65"/>
        <v>654</v>
      </c>
      <c r="AC48" s="43" t="str">
        <f>IF(X48&lt;&gt;"", IF(RANK(AB48, AB$5:AB$62)+COUNTIF(AB$48:AB48, AB48) -1&lt;=(AC$65-AA$63), RANK(AB48, AB$5:AB$62)+COUNTIF(AB$48:AB48, AB48) -1, ""), "")</f>
        <v/>
      </c>
      <c r="AD48" s="138" t="str">
        <f t="shared" si="66"/>
        <v/>
      </c>
      <c r="AE48" s="143">
        <v>72</v>
      </c>
      <c r="AF48" s="134"/>
      <c r="AG48" s="42">
        <f t="shared" si="67"/>
        <v>9.8581521441480917E-4</v>
      </c>
      <c r="AH48" s="43">
        <f t="shared" si="46"/>
        <v>0</v>
      </c>
      <c r="AI48" s="43">
        <f t="shared" si="68"/>
        <v>72</v>
      </c>
      <c r="AJ48" s="43" t="str">
        <f>IF(AE48&lt;&gt;"", IF(RANK(AI48, AI$5:AI$62)+COUNTIF(AI$48:AI48, AI48) -1&lt;=(AJ$65-AH$63), RANK(AI48, AI$5:AI$62)+COUNTIF(AI$48:AI48, AI48) -1, ""), "")</f>
        <v/>
      </c>
      <c r="AK48" s="138" t="str">
        <f t="shared" si="69"/>
        <v/>
      </c>
      <c r="AL48" s="143">
        <v>83</v>
      </c>
      <c r="AM48" s="134"/>
      <c r="AN48" s="42">
        <f t="shared" si="70"/>
        <v>1.2658227848101266E-3</v>
      </c>
      <c r="AO48" s="43">
        <f t="shared" si="47"/>
        <v>0</v>
      </c>
      <c r="AP48" s="43">
        <f t="shared" si="71"/>
        <v>83</v>
      </c>
      <c r="AQ48" s="43" t="str">
        <f>IF(AL48&lt;&gt;"", IF(RANK(AP48, AP$5:AP$62)+COUNTIF(AP$48:AP48, AP48) -1&lt;=(AQ$65-AO$63), RANK(AP48, AP$5:AP$62)+COUNTIF(AP$48:AP48, AP48) -1, ""), "")</f>
        <v/>
      </c>
      <c r="AR48" s="138" t="str">
        <f t="shared" si="72"/>
        <v/>
      </c>
      <c r="AS48" s="143">
        <v>78</v>
      </c>
      <c r="AT48" s="134"/>
      <c r="AU48" s="42">
        <f t="shared" si="73"/>
        <v>1.1074197120708748E-3</v>
      </c>
      <c r="AV48" s="43">
        <f t="shared" si="48"/>
        <v>0</v>
      </c>
      <c r="AW48" s="43">
        <f t="shared" si="74"/>
        <v>78</v>
      </c>
      <c r="AX48" s="43" t="str">
        <f>IF(AS48&lt;&gt;"", IF(RANK(AW48, AW$5:AW$62)+COUNTIF(AW$48:AW48, AW48) -1&lt;=(AX$65-AV$63), RANK(AW48, AW$5:AW$62)+COUNTIF(AW$48:AW48, AW48) -1, ""), "")</f>
        <v/>
      </c>
      <c r="AY48" s="138" t="str">
        <f t="shared" si="75"/>
        <v/>
      </c>
      <c r="AZ48" s="143">
        <v>66</v>
      </c>
      <c r="BA48" s="134"/>
      <c r="BB48" s="42">
        <f t="shared" si="76"/>
        <v>8.7598216181779568E-4</v>
      </c>
      <c r="BC48" s="43">
        <f t="shared" si="49"/>
        <v>0</v>
      </c>
      <c r="BD48" s="43">
        <f t="shared" si="77"/>
        <v>66</v>
      </c>
      <c r="BE48" s="43" t="str">
        <f>IF(AZ48&lt;&gt;"", IF(RANK(BD48, BD$5:BD$62)+COUNTIF(BD$48:BD48, BD48) -1&lt;=(BE$65-BC$63), RANK(BD48, BD$5:BD$62)+COUNTIF(BD$48:BD48, BD48) -1, ""), "")</f>
        <v/>
      </c>
      <c r="BF48" s="138" t="str">
        <f t="shared" si="78"/>
        <v/>
      </c>
      <c r="BG48" s="143">
        <v>44</v>
      </c>
      <c r="BH48" s="134"/>
      <c r="BI48" s="42">
        <f t="shared" si="79"/>
        <v>6.7438117863437806E-4</v>
      </c>
      <c r="BJ48" s="43">
        <f t="shared" si="50"/>
        <v>0</v>
      </c>
      <c r="BK48" s="43">
        <f t="shared" si="80"/>
        <v>44</v>
      </c>
      <c r="BL48" s="43" t="str">
        <f>IF(BG48&lt;&gt;"", IF(RANK(BK48, BK$5:BK$62)+COUNTIF(BK$48:BK48, BK48) -1&lt;=(BL$65-BJ$63), RANK(BK48, BK$5:BK$62)+COUNTIF(BK$48:BK48, BK48) -1, ""), "")</f>
        <v/>
      </c>
      <c r="BM48" s="138" t="str">
        <f t="shared" si="81"/>
        <v/>
      </c>
      <c r="BN48" s="143">
        <v>44</v>
      </c>
      <c r="BO48" s="134"/>
      <c r="BP48" s="42">
        <f t="shared" si="82"/>
        <v>6.3531484182104332E-4</v>
      </c>
      <c r="BQ48" s="43">
        <f t="shared" si="51"/>
        <v>0</v>
      </c>
      <c r="BR48" s="43">
        <f t="shared" si="83"/>
        <v>44</v>
      </c>
      <c r="BS48" s="43" t="str">
        <f>IF(BN48&lt;&gt;"", IF(RANK(BR48, BR$5:BR$62)+COUNTIF(BR$48:BR48, BR48) -1&lt;=(BS$65-BQ$63), RANK(BR48, BR$5:BR$62)+COUNTIF(BR$48:BR48, BR48) -1, ""), "")</f>
        <v/>
      </c>
      <c r="BT48" s="138" t="str">
        <f t="shared" si="84"/>
        <v/>
      </c>
      <c r="BU48" s="149" t="str">
        <f t="shared" si="85"/>
        <v/>
      </c>
      <c r="BV48" s="50">
        <f t="shared" si="86"/>
        <v>1472</v>
      </c>
      <c r="BW48" s="51"/>
      <c r="BX48" s="84" t="str">
        <f t="shared" si="87"/>
        <v/>
      </c>
      <c r="BY48" s="86" t="str">
        <f t="shared" si="88"/>
        <v/>
      </c>
      <c r="BZ48" s="86"/>
      <c r="CA48" s="83" t="str">
        <f t="shared" si="89"/>
        <v/>
      </c>
      <c r="CB48" s="86" t="str">
        <f t="shared" si="90"/>
        <v/>
      </c>
      <c r="CC48" s="86" t="str">
        <f t="shared" si="91"/>
        <v/>
      </c>
      <c r="CD48" s="84" t="str">
        <f>IF(BX48&lt;&gt;"", IF(RANK(CC48, CC$5:CC$62)+COUNTIF(CC$48:CC48, CC48) -1&lt;=(B$68-BY$63-CB$63), RANK(CC48, CC$5:CC$62)+COUNTIF(CC$48:CC48, CC48) -1, ""), "")</f>
        <v/>
      </c>
      <c r="CE48" s="93" t="str">
        <f t="shared" si="92"/>
        <v/>
      </c>
      <c r="CF48" s="103" t="str">
        <f t="shared" si="93"/>
        <v/>
      </c>
      <c r="CH48" s="144">
        <f>IF(BV48&lt;&gt; "", BV48/BV63, "")</f>
        <v>4.1995577340761303E-4</v>
      </c>
      <c r="CI48" s="62" t="str">
        <f t="shared" si="94"/>
        <v/>
      </c>
      <c r="CJ48" s="70">
        <f t="shared" si="95"/>
        <v>-4.1995577340761298E-4</v>
      </c>
      <c r="CL48" s="97" t="str">
        <f t="shared" si="96"/>
        <v/>
      </c>
      <c r="CM48" s="62" t="str">
        <f t="shared" si="52"/>
        <v/>
      </c>
      <c r="CN48" s="62" t="str">
        <f t="shared" si="53"/>
        <v/>
      </c>
      <c r="CO48" s="145" t="str">
        <f t="shared" si="54"/>
        <v/>
      </c>
    </row>
    <row r="49" spans="1:93" ht="15" customHeight="1" x14ac:dyDescent="0.2">
      <c r="A49" s="47" t="s">
        <v>261</v>
      </c>
      <c r="B49" s="48" t="s">
        <v>319</v>
      </c>
      <c r="C49" s="141">
        <v>223</v>
      </c>
      <c r="D49" s="134"/>
      <c r="E49" s="42">
        <f t="shared" si="55"/>
        <v>3.0873170799241324E-3</v>
      </c>
      <c r="F49" s="43">
        <f t="shared" si="42"/>
        <v>0</v>
      </c>
      <c r="G49" s="43">
        <f t="shared" si="56"/>
        <v>223</v>
      </c>
      <c r="H49" s="43" t="str">
        <f>IF(C49&lt;&gt;"", IF(RANK(G49, G$5:G$62)+COUNTIF(G$49:G49, G49) -1&lt;=(H$65-F$63), RANK(G49, G$5:G$62)+COUNTIF(G$49:G49, G49) -1, ""), "")</f>
        <v/>
      </c>
      <c r="I49" s="138" t="str">
        <f t="shared" si="57"/>
        <v/>
      </c>
      <c r="J49" s="143">
        <v>216</v>
      </c>
      <c r="K49" s="134"/>
      <c r="L49" s="42">
        <f t="shared" si="58"/>
        <v>2.982025015876522E-3</v>
      </c>
      <c r="M49" s="43">
        <f t="shared" si="43"/>
        <v>0</v>
      </c>
      <c r="N49" s="43">
        <f t="shared" si="59"/>
        <v>216</v>
      </c>
      <c r="O49" s="43" t="str">
        <f>IF(J49&lt;&gt;"", IF(RANK(N49, N$5:N$62)+COUNTIF(N$49:N49, N49) -1&lt;=(O$65-M$63), RANK(N49, N$5:N$62)+COUNTIF(N$49:N49, N49) -1, ""), "")</f>
        <v/>
      </c>
      <c r="P49" s="138" t="str">
        <f t="shared" si="60"/>
        <v/>
      </c>
      <c r="Q49" s="143">
        <v>195</v>
      </c>
      <c r="R49" s="134"/>
      <c r="S49" s="42">
        <f t="shared" si="61"/>
        <v>2.6639708192734875E-3</v>
      </c>
      <c r="T49" s="43">
        <f t="shared" si="44"/>
        <v>0</v>
      </c>
      <c r="U49" s="43">
        <f t="shared" si="62"/>
        <v>195</v>
      </c>
      <c r="V49" s="43" t="str">
        <f>IF(Q49&lt;&gt;"", IF(RANK(U49, U$5:U$62)+COUNTIF(U$49:U49, U49) -1&lt;=(V$65-T$63), RANK(U49, U$5:U$62)+COUNTIF(U$49:U49, U49) -1, ""), "")</f>
        <v/>
      </c>
      <c r="W49" s="138" t="str">
        <f t="shared" si="63"/>
        <v/>
      </c>
      <c r="X49" s="143">
        <v>201</v>
      </c>
      <c r="Y49" s="134"/>
      <c r="Z49" s="42">
        <f t="shared" si="64"/>
        <v>3.1368509761692965E-3</v>
      </c>
      <c r="AA49" s="43">
        <f t="shared" si="45"/>
        <v>0</v>
      </c>
      <c r="AB49" s="43">
        <f t="shared" si="65"/>
        <v>201</v>
      </c>
      <c r="AC49" s="43" t="str">
        <f>IF(X49&lt;&gt;"", IF(RANK(AB49, AB$5:AB$62)+COUNTIF(AB$49:AB49, AB49) -1&lt;=(AC$65-AA$63), RANK(AB49, AB$5:AB$62)+COUNTIF(AB$49:AB49, AB49) -1, ""), "")</f>
        <v/>
      </c>
      <c r="AD49" s="138" t="str">
        <f t="shared" si="66"/>
        <v/>
      </c>
      <c r="AE49" s="143">
        <v>277</v>
      </c>
      <c r="AF49" s="134"/>
      <c r="AG49" s="42">
        <f t="shared" si="67"/>
        <v>3.7926501999014186E-3</v>
      </c>
      <c r="AH49" s="43">
        <f t="shared" si="46"/>
        <v>0</v>
      </c>
      <c r="AI49" s="43">
        <f t="shared" si="68"/>
        <v>277</v>
      </c>
      <c r="AJ49" s="43" t="str">
        <f>IF(AE49&lt;&gt;"", IF(RANK(AI49, AI$5:AI$62)+COUNTIF(AI$49:AI49, AI49) -1&lt;=(AJ$65-AH$63), RANK(AI49, AI$5:AI$62)+COUNTIF(AI$49:AI49, AI49) -1, ""), "")</f>
        <v/>
      </c>
      <c r="AK49" s="138" t="str">
        <f t="shared" si="69"/>
        <v/>
      </c>
      <c r="AL49" s="143">
        <v>221</v>
      </c>
      <c r="AM49" s="134"/>
      <c r="AN49" s="42">
        <f t="shared" si="70"/>
        <v>3.3704438005185298E-3</v>
      </c>
      <c r="AO49" s="43">
        <f t="shared" si="47"/>
        <v>0</v>
      </c>
      <c r="AP49" s="43">
        <f t="shared" si="71"/>
        <v>221</v>
      </c>
      <c r="AQ49" s="43" t="str">
        <f>IF(AL49&lt;&gt;"", IF(RANK(AP49, AP$5:AP$62)+COUNTIF(AP$49:AP49, AP49) -1&lt;=(AQ$65-AO$63), RANK(AP49, AP$5:AP$62)+COUNTIF(AP$49:AP49, AP49) -1, ""), "")</f>
        <v/>
      </c>
      <c r="AR49" s="138" t="str">
        <f t="shared" si="72"/>
        <v/>
      </c>
      <c r="AS49" s="143">
        <v>243</v>
      </c>
      <c r="AT49" s="134"/>
      <c r="AU49" s="42">
        <f t="shared" si="73"/>
        <v>3.450038333759264E-3</v>
      </c>
      <c r="AV49" s="43">
        <f t="shared" si="48"/>
        <v>0</v>
      </c>
      <c r="AW49" s="43">
        <f t="shared" si="74"/>
        <v>243</v>
      </c>
      <c r="AX49" s="43" t="str">
        <f>IF(AS49&lt;&gt;"", IF(RANK(AW49, AW$5:AW$62)+COUNTIF(AW$49:AW49, AW49) -1&lt;=(AX$65-AV$63), RANK(AW49, AW$5:AW$62)+COUNTIF(AW$49:AW49, AW49) -1, ""), "")</f>
        <v/>
      </c>
      <c r="AY49" s="138" t="str">
        <f t="shared" si="75"/>
        <v/>
      </c>
      <c r="AZ49" s="143">
        <v>203</v>
      </c>
      <c r="BA49" s="134"/>
      <c r="BB49" s="42">
        <f t="shared" si="76"/>
        <v>2.694308770439584E-3</v>
      </c>
      <c r="BC49" s="43">
        <f t="shared" si="49"/>
        <v>0</v>
      </c>
      <c r="BD49" s="43">
        <f t="shared" si="77"/>
        <v>203</v>
      </c>
      <c r="BE49" s="43" t="str">
        <f>IF(AZ49&lt;&gt;"", IF(RANK(BD49, BD$5:BD$62)+COUNTIF(BD$49:BD49, BD49) -1&lt;=(BE$65-BC$63), RANK(BD49, BD$5:BD$62)+COUNTIF(BD$49:BD49, BD49) -1, ""), "")</f>
        <v/>
      </c>
      <c r="BF49" s="138" t="str">
        <f t="shared" si="78"/>
        <v/>
      </c>
      <c r="BG49" s="143">
        <v>208</v>
      </c>
      <c r="BH49" s="134"/>
      <c r="BI49" s="42">
        <f t="shared" si="79"/>
        <v>3.187983753544333E-3</v>
      </c>
      <c r="BJ49" s="43">
        <f t="shared" si="50"/>
        <v>0</v>
      </c>
      <c r="BK49" s="43">
        <f t="shared" si="80"/>
        <v>208</v>
      </c>
      <c r="BL49" s="43" t="str">
        <f>IF(BG49&lt;&gt;"", IF(RANK(BK49, BK$5:BK$62)+COUNTIF(BK$49:BK49, BK49) -1&lt;=(BL$65-BJ$63), RANK(BK49, BK$5:BK$62)+COUNTIF(BK$49:BK49, BK49) -1, ""), "")</f>
        <v/>
      </c>
      <c r="BM49" s="138" t="str">
        <f t="shared" si="81"/>
        <v/>
      </c>
      <c r="BN49" s="143">
        <v>158</v>
      </c>
      <c r="BO49" s="134"/>
      <c r="BP49" s="42">
        <f t="shared" si="82"/>
        <v>2.2813578410846558E-3</v>
      </c>
      <c r="BQ49" s="43">
        <f t="shared" si="51"/>
        <v>0</v>
      </c>
      <c r="BR49" s="43">
        <f t="shared" si="83"/>
        <v>158</v>
      </c>
      <c r="BS49" s="43" t="str">
        <f>IF(BN49&lt;&gt;"", IF(RANK(BR49, BR$5:BR$62)+COUNTIF(BR$49:BR49, BR49) -1&lt;=(BS$65-BQ$63), RANK(BR49, BR$5:BR$62)+COUNTIF(BR$49:BR49, BR49) -1, ""), "")</f>
        <v/>
      </c>
      <c r="BT49" s="138" t="str">
        <f t="shared" si="84"/>
        <v/>
      </c>
      <c r="BU49" s="149" t="str">
        <f t="shared" si="85"/>
        <v/>
      </c>
      <c r="BV49" s="50">
        <f t="shared" si="86"/>
        <v>2145</v>
      </c>
      <c r="BW49" s="51"/>
      <c r="BX49" s="84" t="str">
        <f t="shared" si="87"/>
        <v/>
      </c>
      <c r="BY49" s="86" t="str">
        <f t="shared" si="88"/>
        <v/>
      </c>
      <c r="BZ49" s="86"/>
      <c r="CA49" s="83" t="str">
        <f t="shared" si="89"/>
        <v/>
      </c>
      <c r="CB49" s="86" t="str">
        <f t="shared" si="90"/>
        <v/>
      </c>
      <c r="CC49" s="86" t="str">
        <f t="shared" si="91"/>
        <v/>
      </c>
      <c r="CD49" s="84" t="str">
        <f>IF(BX49&lt;&gt;"", IF(RANK(CC49, CC$5:CC$62)+COUNTIF(CC$49:CC49, CC49) -1&lt;=(B$68-BY$63-CB$63), RANK(CC49, CC$5:CC$62)+COUNTIF(CC$49:CC49, CC49) -1, ""), "")</f>
        <v/>
      </c>
      <c r="CE49" s="93" t="str">
        <f t="shared" si="92"/>
        <v/>
      </c>
      <c r="CF49" s="103" t="str">
        <f t="shared" si="93"/>
        <v/>
      </c>
      <c r="CH49" s="144">
        <f>IF(BV49&lt;&gt; "", BV49/BV63, "")</f>
        <v>6.1196000948324041E-4</v>
      </c>
      <c r="CI49" s="62" t="str">
        <f t="shared" si="94"/>
        <v/>
      </c>
      <c r="CJ49" s="70">
        <f t="shared" si="95"/>
        <v>-6.1196000948323997E-4</v>
      </c>
      <c r="CL49" s="97" t="str">
        <f t="shared" si="96"/>
        <v/>
      </c>
      <c r="CM49" s="62" t="str">
        <f t="shared" si="52"/>
        <v/>
      </c>
      <c r="CN49" s="62" t="str">
        <f t="shared" si="53"/>
        <v/>
      </c>
      <c r="CO49" s="145" t="str">
        <f t="shared" si="54"/>
        <v/>
      </c>
    </row>
    <row r="50" spans="1:93" ht="15" customHeight="1" x14ac:dyDescent="0.2">
      <c r="A50" s="47" t="s">
        <v>262</v>
      </c>
      <c r="B50" s="48" t="s">
        <v>320</v>
      </c>
      <c r="C50" s="49"/>
      <c r="D50" s="134"/>
      <c r="E50" s="42" t="str">
        <f t="shared" si="55"/>
        <v/>
      </c>
      <c r="F50" s="43" t="str">
        <f t="shared" si="42"/>
        <v/>
      </c>
      <c r="G50" s="43" t="str">
        <f t="shared" si="56"/>
        <v/>
      </c>
      <c r="H50" s="43" t="str">
        <f>IF(C50&lt;&gt;"", IF(RANK(G50, G$5:G$62)+COUNTIF(G$50:G50, G50) -1&lt;=(H$65-F$63), RANK(G50, G$5:G$62)+COUNTIF(G$50:G50, G50) -1, ""), "")</f>
        <v/>
      </c>
      <c r="I50" s="138" t="str">
        <f t="shared" si="57"/>
        <v/>
      </c>
      <c r="J50" s="142"/>
      <c r="K50" s="134"/>
      <c r="L50" s="42" t="str">
        <f t="shared" si="58"/>
        <v/>
      </c>
      <c r="M50" s="43" t="str">
        <f t="shared" si="43"/>
        <v/>
      </c>
      <c r="N50" s="43" t="str">
        <f t="shared" si="59"/>
        <v/>
      </c>
      <c r="O50" s="43" t="str">
        <f>IF(J50&lt;&gt;"", IF(RANK(N50, N$5:N$62)+COUNTIF(N$50:N50, N50) -1&lt;=(O$65-M$63), RANK(N50, N$5:N$62)+COUNTIF(N$50:N50, N50) -1, ""), "")</f>
        <v/>
      </c>
      <c r="P50" s="138" t="str">
        <f t="shared" si="60"/>
        <v/>
      </c>
      <c r="Q50" s="142"/>
      <c r="R50" s="134"/>
      <c r="S50" s="42" t="str">
        <f t="shared" si="61"/>
        <v/>
      </c>
      <c r="T50" s="43" t="str">
        <f t="shared" si="44"/>
        <v/>
      </c>
      <c r="U50" s="43" t="str">
        <f t="shared" si="62"/>
        <v/>
      </c>
      <c r="V50" s="43" t="str">
        <f>IF(Q50&lt;&gt;"", IF(RANK(U50, U$5:U$62)+COUNTIF(U$50:U50, U50) -1&lt;=(V$65-T$63), RANK(U50, U$5:U$62)+COUNTIF(U$50:U50, U50) -1, ""), "")</f>
        <v/>
      </c>
      <c r="W50" s="138" t="str">
        <f t="shared" si="63"/>
        <v/>
      </c>
      <c r="X50" s="142"/>
      <c r="Y50" s="134"/>
      <c r="Z50" s="42" t="str">
        <f t="shared" si="64"/>
        <v/>
      </c>
      <c r="AA50" s="43" t="str">
        <f t="shared" si="45"/>
        <v/>
      </c>
      <c r="AB50" s="43" t="str">
        <f t="shared" si="65"/>
        <v/>
      </c>
      <c r="AC50" s="43" t="str">
        <f>IF(X50&lt;&gt;"", IF(RANK(AB50, AB$5:AB$62)+COUNTIF(AB$50:AB50, AB50) -1&lt;=(AC$65-AA$63), RANK(AB50, AB$5:AB$62)+COUNTIF(AB$50:AB50, AB50) -1, ""), "")</f>
        <v/>
      </c>
      <c r="AD50" s="138" t="str">
        <f t="shared" si="66"/>
        <v/>
      </c>
      <c r="AE50" s="142"/>
      <c r="AF50" s="134"/>
      <c r="AG50" s="42" t="str">
        <f t="shared" si="67"/>
        <v/>
      </c>
      <c r="AH50" s="43" t="str">
        <f t="shared" si="46"/>
        <v/>
      </c>
      <c r="AI50" s="43" t="str">
        <f t="shared" si="68"/>
        <v/>
      </c>
      <c r="AJ50" s="43" t="str">
        <f>IF(AE50&lt;&gt;"", IF(RANK(AI50, AI$5:AI$62)+COUNTIF(AI$50:AI50, AI50) -1&lt;=(AJ$65-AH$63), RANK(AI50, AI$5:AI$62)+COUNTIF(AI$50:AI50, AI50) -1, ""), "")</f>
        <v/>
      </c>
      <c r="AK50" s="138" t="str">
        <f t="shared" si="69"/>
        <v/>
      </c>
      <c r="AL50" s="142"/>
      <c r="AM50" s="134"/>
      <c r="AN50" s="42" t="str">
        <f t="shared" si="70"/>
        <v/>
      </c>
      <c r="AO50" s="43" t="str">
        <f t="shared" si="47"/>
        <v/>
      </c>
      <c r="AP50" s="43" t="str">
        <f t="shared" si="71"/>
        <v/>
      </c>
      <c r="AQ50" s="43" t="str">
        <f>IF(AL50&lt;&gt;"", IF(RANK(AP50, AP$5:AP$62)+COUNTIF(AP$50:AP50, AP50) -1&lt;=(AQ$65-AO$63), RANK(AP50, AP$5:AP$62)+COUNTIF(AP$50:AP50, AP50) -1, ""), "")</f>
        <v/>
      </c>
      <c r="AR50" s="138" t="str">
        <f t="shared" si="72"/>
        <v/>
      </c>
      <c r="AS50" s="142"/>
      <c r="AT50" s="134"/>
      <c r="AU50" s="42" t="str">
        <f t="shared" si="73"/>
        <v/>
      </c>
      <c r="AV50" s="43" t="str">
        <f t="shared" si="48"/>
        <v/>
      </c>
      <c r="AW50" s="43" t="str">
        <f t="shared" si="74"/>
        <v/>
      </c>
      <c r="AX50" s="43" t="str">
        <f>IF(AS50&lt;&gt;"", IF(RANK(AW50, AW$5:AW$62)+COUNTIF(AW$50:AW50, AW50) -1&lt;=(AX$65-AV$63), RANK(AW50, AW$5:AW$62)+COUNTIF(AW$50:AW50, AW50) -1, ""), "")</f>
        <v/>
      </c>
      <c r="AY50" s="138" t="str">
        <f t="shared" si="75"/>
        <v/>
      </c>
      <c r="AZ50" s="142"/>
      <c r="BA50" s="134"/>
      <c r="BB50" s="42" t="str">
        <f t="shared" si="76"/>
        <v/>
      </c>
      <c r="BC50" s="43" t="str">
        <f t="shared" si="49"/>
        <v/>
      </c>
      <c r="BD50" s="43" t="str">
        <f t="shared" si="77"/>
        <v/>
      </c>
      <c r="BE50" s="43" t="str">
        <f>IF(AZ50&lt;&gt;"", IF(RANK(BD50, BD$5:BD$62)+COUNTIF(BD$50:BD50, BD50) -1&lt;=(BE$65-BC$63), RANK(BD50, BD$5:BD$62)+COUNTIF(BD$50:BD50, BD50) -1, ""), "")</f>
        <v/>
      </c>
      <c r="BF50" s="138" t="str">
        <f t="shared" si="78"/>
        <v/>
      </c>
      <c r="BG50" s="142"/>
      <c r="BH50" s="134"/>
      <c r="BI50" s="42" t="str">
        <f t="shared" si="79"/>
        <v/>
      </c>
      <c r="BJ50" s="43" t="str">
        <f t="shared" si="50"/>
        <v/>
      </c>
      <c r="BK50" s="43" t="str">
        <f t="shared" si="80"/>
        <v/>
      </c>
      <c r="BL50" s="43" t="str">
        <f>IF(BG50&lt;&gt;"", IF(RANK(BK50, BK$5:BK$62)+COUNTIF(BK$50:BK50, BK50) -1&lt;=(BL$65-BJ$63), RANK(BK50, BK$5:BK$62)+COUNTIF(BK$50:BK50, BK50) -1, ""), "")</f>
        <v/>
      </c>
      <c r="BM50" s="138" t="str">
        <f t="shared" si="81"/>
        <v/>
      </c>
      <c r="BN50" s="142"/>
      <c r="BO50" s="134"/>
      <c r="BP50" s="42" t="str">
        <f t="shared" si="82"/>
        <v/>
      </c>
      <c r="BQ50" s="43" t="str">
        <f t="shared" si="51"/>
        <v/>
      </c>
      <c r="BR50" s="43" t="str">
        <f t="shared" si="83"/>
        <v/>
      </c>
      <c r="BS50" s="43" t="str">
        <f>IF(BN50&lt;&gt;"", IF(RANK(BR50, BR$5:BR$62)+COUNTIF(BR$50:BR50, BR50) -1&lt;=(BS$65-BQ$63), RANK(BR50, BR$5:BR$62)+COUNTIF(BR$50:BR50, BR50) -1, ""), "")</f>
        <v/>
      </c>
      <c r="BT50" s="138" t="str">
        <f t="shared" si="84"/>
        <v/>
      </c>
      <c r="BU50" s="149" t="str">
        <f t="shared" si="85"/>
        <v/>
      </c>
      <c r="BV50" s="50" t="str">
        <f t="shared" si="86"/>
        <v/>
      </c>
      <c r="BW50" s="51"/>
      <c r="BX50" s="84" t="str">
        <f t="shared" si="87"/>
        <v/>
      </c>
      <c r="BY50" s="86" t="str">
        <f t="shared" si="88"/>
        <v/>
      </c>
      <c r="BZ50" s="86"/>
      <c r="CA50" s="83" t="str">
        <f t="shared" si="89"/>
        <v/>
      </c>
      <c r="CB50" s="86" t="str">
        <f t="shared" si="90"/>
        <v/>
      </c>
      <c r="CC50" s="86" t="str">
        <f t="shared" si="91"/>
        <v/>
      </c>
      <c r="CD50" s="84" t="str">
        <f>IF(BX50&lt;&gt;"", IF(RANK(CC50, CC$5:CC$62)+COUNTIF(CC$50:CC50, CC50) -1&lt;=(B$68-BY$63-CB$63), RANK(CC50, CC$5:CC$62)+COUNTIF(CC$50:CC50, CC50) -1, ""), "")</f>
        <v/>
      </c>
      <c r="CE50" s="93" t="str">
        <f t="shared" si="92"/>
        <v/>
      </c>
      <c r="CF50" s="103" t="str">
        <f t="shared" si="93"/>
        <v/>
      </c>
      <c r="CH50" s="144" t="str">
        <f>IF(BV50&lt;&gt; "", BV50/BV63, "")</f>
        <v/>
      </c>
      <c r="CI50" s="62" t="str">
        <f t="shared" si="94"/>
        <v/>
      </c>
      <c r="CJ50" s="70" t="str">
        <f t="shared" si="95"/>
        <v/>
      </c>
      <c r="CL50" s="97" t="str">
        <f t="shared" si="96"/>
        <v/>
      </c>
      <c r="CM50" s="62" t="str">
        <f t="shared" si="52"/>
        <v/>
      </c>
      <c r="CN50" s="62" t="str">
        <f t="shared" si="53"/>
        <v/>
      </c>
      <c r="CO50" s="145" t="str">
        <f t="shared" si="54"/>
        <v/>
      </c>
    </row>
    <row r="51" spans="1:93" ht="15" customHeight="1" x14ac:dyDescent="0.2">
      <c r="A51" s="160" t="s">
        <v>263</v>
      </c>
      <c r="B51" s="161" t="s">
        <v>321</v>
      </c>
      <c r="C51" s="162">
        <v>212688</v>
      </c>
      <c r="D51" s="163"/>
      <c r="E51" s="164">
        <f t="shared" si="55"/>
        <v>2.9445528928022595</v>
      </c>
      <c r="F51" s="165">
        <f t="shared" si="42"/>
        <v>2</v>
      </c>
      <c r="G51" s="165">
        <f t="shared" si="56"/>
        <v>68226</v>
      </c>
      <c r="H51" s="165">
        <f>IF(C51&lt;&gt;"", IF(RANK(G51, G$5:G$62)+COUNTIF(G$51:G51, G51) -1&lt;=(H$65-F$63), RANK(G51, G$5:G$62)+COUNTIF(G$51:G51, G51) -1, ""), "")</f>
        <v>1</v>
      </c>
      <c r="I51" s="166">
        <f t="shared" si="57"/>
        <v>3</v>
      </c>
      <c r="J51" s="167">
        <v>190967</v>
      </c>
      <c r="K51" s="163"/>
      <c r="L51" s="164">
        <f t="shared" si="58"/>
        <v>2.6364276444763508</v>
      </c>
      <c r="M51" s="165">
        <f t="shared" si="43"/>
        <v>2</v>
      </c>
      <c r="N51" s="165">
        <f t="shared" si="59"/>
        <v>46099</v>
      </c>
      <c r="O51" s="165" t="str">
        <f>IF(J51&lt;&gt;"", IF(RANK(N51, N$5:N$62)+COUNTIF(N$51:N51, N51) -1&lt;=(O$65-M$63), RANK(N51, N$5:N$62)+COUNTIF(N$51:N51, N51) -1, ""), "")</f>
        <v/>
      </c>
      <c r="P51" s="166">
        <f t="shared" si="60"/>
        <v>2</v>
      </c>
      <c r="Q51" s="167">
        <v>185601</v>
      </c>
      <c r="R51" s="163"/>
      <c r="S51" s="164">
        <f t="shared" si="61"/>
        <v>2.5355674257845053</v>
      </c>
      <c r="T51" s="165">
        <f t="shared" si="44"/>
        <v>2</v>
      </c>
      <c r="U51" s="165">
        <f t="shared" si="62"/>
        <v>39203</v>
      </c>
      <c r="V51" s="165" t="str">
        <f>IF(Q51&lt;&gt;"", IF(RANK(U51, U$5:U$62)+COUNTIF(U$51:U51, U51) -1&lt;=(V$65-T$63), RANK(U51, U$5:U$62)+COUNTIF(U$51:U51, U51) -1, ""), "")</f>
        <v/>
      </c>
      <c r="W51" s="166">
        <f t="shared" si="63"/>
        <v>2</v>
      </c>
      <c r="X51" s="167">
        <v>121614</v>
      </c>
      <c r="Y51" s="163"/>
      <c r="Z51" s="164">
        <f t="shared" si="64"/>
        <v>1.8979352965962826</v>
      </c>
      <c r="AA51" s="165">
        <f t="shared" si="45"/>
        <v>1</v>
      </c>
      <c r="AB51" s="165">
        <f t="shared" si="65"/>
        <v>57537</v>
      </c>
      <c r="AC51" s="165">
        <f>IF(X51&lt;&gt;"", IF(RANK(AB51, AB$5:AB$62)+COUNTIF(AB$51:AB51, AB51) -1&lt;=(AC$65-AA$63), RANK(AB51, AB$5:AB$62)+COUNTIF(AB$51:AB51, AB51) -1, ""), "")</f>
        <v>1</v>
      </c>
      <c r="AD51" s="166">
        <f t="shared" si="66"/>
        <v>2</v>
      </c>
      <c r="AE51" s="167">
        <v>189304</v>
      </c>
      <c r="AF51" s="163"/>
      <c r="AG51" s="164">
        <f t="shared" si="67"/>
        <v>2.5919272687441808</v>
      </c>
      <c r="AH51" s="165">
        <f t="shared" si="46"/>
        <v>2</v>
      </c>
      <c r="AI51" s="165">
        <f t="shared" si="68"/>
        <v>43232</v>
      </c>
      <c r="AJ51" s="165" t="str">
        <f>IF(AE51&lt;&gt;"", IF(RANK(AI51, AI$5:AI$62)+COUNTIF(AI$51:AI51, AI51) -1&lt;=(AJ$65-AH$63), RANK(AI51, AI$5:AI$62)+COUNTIF(AI$51:AI51, AI51) -1, ""), "")</f>
        <v/>
      </c>
      <c r="AK51" s="166">
        <f t="shared" si="69"/>
        <v>2</v>
      </c>
      <c r="AL51" s="167">
        <v>142614</v>
      </c>
      <c r="AM51" s="163"/>
      <c r="AN51" s="164">
        <f t="shared" si="70"/>
        <v>2.1749885618423059</v>
      </c>
      <c r="AO51" s="165">
        <f t="shared" si="47"/>
        <v>2</v>
      </c>
      <c r="AP51" s="165">
        <f t="shared" si="71"/>
        <v>11474</v>
      </c>
      <c r="AQ51" s="165" t="str">
        <f>IF(AL51&lt;&gt;"", IF(RANK(AP51, AP$5:AP$62)+COUNTIF(AP$51:AP51, AP51) -1&lt;=(AQ$65-AO$63), RANK(AP51, AP$5:AP$62)+COUNTIF(AP$51:AP51, AP51) -1, ""), "")</f>
        <v/>
      </c>
      <c r="AR51" s="166">
        <f t="shared" si="72"/>
        <v>2</v>
      </c>
      <c r="AS51" s="167">
        <v>165502</v>
      </c>
      <c r="AT51" s="163"/>
      <c r="AU51" s="164">
        <f t="shared" si="73"/>
        <v>2.3497458613737683</v>
      </c>
      <c r="AV51" s="165">
        <f t="shared" si="48"/>
        <v>2</v>
      </c>
      <c r="AW51" s="165">
        <f t="shared" si="74"/>
        <v>24634</v>
      </c>
      <c r="AX51" s="165" t="str">
        <f>IF(AS51&lt;&gt;"", IF(RANK(AW51, AW$5:AW$62)+COUNTIF(AW$51:AW51, AW51) -1&lt;=(AX$65-AV$63), RANK(AW51, AW$5:AW$62)+COUNTIF(AW$51:AW51, AW51) -1, ""), "")</f>
        <v/>
      </c>
      <c r="AY51" s="166">
        <f t="shared" si="75"/>
        <v>2</v>
      </c>
      <c r="AZ51" s="167">
        <v>135235</v>
      </c>
      <c r="BA51" s="163"/>
      <c r="BB51" s="164">
        <f t="shared" si="76"/>
        <v>1.7949007220216606</v>
      </c>
      <c r="BC51" s="165">
        <f t="shared" si="49"/>
        <v>1</v>
      </c>
      <c r="BD51" s="165">
        <f t="shared" si="77"/>
        <v>59891</v>
      </c>
      <c r="BE51" s="165">
        <f>IF(AZ51&lt;&gt;"", IF(RANK(BD51, BD$5:BD$62)+COUNTIF(BD$51:BD51, BD51) -1&lt;=(BE$65-BC$63), RANK(BD51, BD$5:BD$62)+COUNTIF(BD$51:BD51, BD51) -1, ""), "")</f>
        <v>1</v>
      </c>
      <c r="BF51" s="166">
        <f t="shared" si="78"/>
        <v>2</v>
      </c>
      <c r="BG51" s="167">
        <v>113055</v>
      </c>
      <c r="BH51" s="163"/>
      <c r="BI51" s="164">
        <f t="shared" si="79"/>
        <v>1.7327764579661278</v>
      </c>
      <c r="BJ51" s="165">
        <f t="shared" si="50"/>
        <v>1</v>
      </c>
      <c r="BK51" s="165">
        <f t="shared" si="80"/>
        <v>47810</v>
      </c>
      <c r="BL51" s="165">
        <f>IF(BG51&lt;&gt;"", IF(RANK(BK51, BK$5:BK$62)+COUNTIF(BK$51:BK51, BK51) -1&lt;=(BL$65-BJ$63), RANK(BK51, BK$5:BK$62)+COUNTIF(BK$51:BK51, BK51) -1, ""), "")</f>
        <v>1</v>
      </c>
      <c r="BM51" s="166">
        <f t="shared" si="81"/>
        <v>2</v>
      </c>
      <c r="BN51" s="167">
        <v>117622</v>
      </c>
      <c r="BO51" s="163"/>
      <c r="BP51" s="164">
        <f t="shared" si="82"/>
        <v>1.6983409619244265</v>
      </c>
      <c r="BQ51" s="165">
        <f t="shared" si="51"/>
        <v>1</v>
      </c>
      <c r="BR51" s="165">
        <f t="shared" si="83"/>
        <v>48365</v>
      </c>
      <c r="BS51" s="165">
        <f>IF(BN51&lt;&gt;"", IF(RANK(BR51, BR$5:BR$62)+COUNTIF(BR$51:BR51, BR51) -1&lt;=(BS$65-BQ$63), RANK(BR51, BR$5:BR$62)+COUNTIF(BR$51:BR51, BR51) -1, ""), "")</f>
        <v>1</v>
      </c>
      <c r="BT51" s="166">
        <f t="shared" si="84"/>
        <v>2</v>
      </c>
      <c r="BU51" s="168">
        <f t="shared" si="85"/>
        <v>21</v>
      </c>
      <c r="BV51" s="169">
        <f t="shared" si="86"/>
        <v>1574202</v>
      </c>
      <c r="BW51" s="170"/>
      <c r="BX51" s="171">
        <f t="shared" si="87"/>
        <v>1574202</v>
      </c>
      <c r="BY51" s="172" t="str">
        <f t="shared" si="88"/>
        <v/>
      </c>
      <c r="BZ51" s="172"/>
      <c r="CA51" s="173">
        <f t="shared" si="89"/>
        <v>37.795966386554625</v>
      </c>
      <c r="CB51" s="172">
        <f t="shared" si="90"/>
        <v>37</v>
      </c>
      <c r="CC51" s="172">
        <f t="shared" si="91"/>
        <v>33152</v>
      </c>
      <c r="CD51" s="171">
        <f>IF(BX51&lt;&gt;"", IF(RANK(CC51, CC$5:CC$62)+COUNTIF(CC$51:CC51, CC51) -1&lt;=(B$68-BY$63-CB$63), RANK(CC51, CC$5:CC$62)+COUNTIF(CC$51:CC51, CC51) -1, ""), "")</f>
        <v>1</v>
      </c>
      <c r="CE51" s="171">
        <f t="shared" si="92"/>
        <v>38</v>
      </c>
      <c r="CF51" s="174">
        <f t="shared" si="93"/>
        <v>17</v>
      </c>
      <c r="CH51" s="175">
        <f>IF(BV51&lt;&gt; "", BV51/BV63, "")</f>
        <v>0.44911359946318696</v>
      </c>
      <c r="CI51" s="176">
        <f t="shared" si="94"/>
        <v>0.47499999999999998</v>
      </c>
      <c r="CJ51" s="177">
        <f t="shared" si="95"/>
        <v>2.5886400536812959E-2</v>
      </c>
      <c r="CL51" s="178">
        <f t="shared" si="96"/>
        <v>1574202</v>
      </c>
      <c r="CM51" s="176">
        <f t="shared" si="52"/>
        <v>0.46661839040869518</v>
      </c>
      <c r="CN51" s="176">
        <f t="shared" si="53"/>
        <v>0.47499999999999998</v>
      </c>
      <c r="CO51" s="179">
        <f t="shared" si="54"/>
        <v>8.381609591304795E-3</v>
      </c>
    </row>
    <row r="52" spans="1:93" ht="15" customHeight="1" x14ac:dyDescent="0.2">
      <c r="A52" s="47" t="s">
        <v>264</v>
      </c>
      <c r="B52" s="48" t="s">
        <v>322</v>
      </c>
      <c r="C52" s="49"/>
      <c r="D52" s="134"/>
      <c r="E52" s="42" t="str">
        <f t="shared" si="55"/>
        <v/>
      </c>
      <c r="F52" s="43" t="str">
        <f t="shared" si="42"/>
        <v/>
      </c>
      <c r="G52" s="43" t="str">
        <f t="shared" si="56"/>
        <v/>
      </c>
      <c r="H52" s="43" t="str">
        <f>IF(C52&lt;&gt;"", IF(RANK(G52, G$5:G$62)+COUNTIF(G$52:G52, G52) -1&lt;=(H$65-F$63), RANK(G52, G$5:G$62)+COUNTIF(G$52:G52, G52) -1, ""), "")</f>
        <v/>
      </c>
      <c r="I52" s="138" t="str">
        <f t="shared" si="57"/>
        <v/>
      </c>
      <c r="J52" s="142"/>
      <c r="K52" s="134"/>
      <c r="L52" s="42" t="str">
        <f t="shared" si="58"/>
        <v/>
      </c>
      <c r="M52" s="43" t="str">
        <f t="shared" si="43"/>
        <v/>
      </c>
      <c r="N52" s="43" t="str">
        <f t="shared" si="59"/>
        <v/>
      </c>
      <c r="O52" s="43" t="str">
        <f>IF(J52&lt;&gt;"", IF(RANK(N52, N$5:N$62)+COUNTIF(N$52:N52, N52) -1&lt;=(O$65-M$63), RANK(N52, N$5:N$62)+COUNTIF(N$52:N52, N52) -1, ""), "")</f>
        <v/>
      </c>
      <c r="P52" s="138" t="str">
        <f t="shared" si="60"/>
        <v/>
      </c>
      <c r="Q52" s="142"/>
      <c r="R52" s="134"/>
      <c r="S52" s="42" t="str">
        <f t="shared" si="61"/>
        <v/>
      </c>
      <c r="T52" s="43" t="str">
        <f t="shared" si="44"/>
        <v/>
      </c>
      <c r="U52" s="43" t="str">
        <f t="shared" si="62"/>
        <v/>
      </c>
      <c r="V52" s="43" t="str">
        <f>IF(Q52&lt;&gt;"", IF(RANK(U52, U$5:U$62)+COUNTIF(U$52:U52, U52) -1&lt;=(V$65-T$63), RANK(U52, U$5:U$62)+COUNTIF(U$52:U52, U52) -1, ""), "")</f>
        <v/>
      </c>
      <c r="W52" s="138" t="str">
        <f t="shared" si="63"/>
        <v/>
      </c>
      <c r="X52" s="142"/>
      <c r="Y52" s="134"/>
      <c r="Z52" s="42" t="str">
        <f t="shared" si="64"/>
        <v/>
      </c>
      <c r="AA52" s="43" t="str">
        <f t="shared" si="45"/>
        <v/>
      </c>
      <c r="AB52" s="43" t="str">
        <f t="shared" si="65"/>
        <v/>
      </c>
      <c r="AC52" s="43" t="str">
        <f>IF(X52&lt;&gt;"", IF(RANK(AB52, AB$5:AB$62)+COUNTIF(AB$52:AB52, AB52) -1&lt;=(AC$65-AA$63), RANK(AB52, AB$5:AB$62)+COUNTIF(AB$52:AB52, AB52) -1, ""), "")</f>
        <v/>
      </c>
      <c r="AD52" s="138" t="str">
        <f t="shared" si="66"/>
        <v/>
      </c>
      <c r="AE52" s="142"/>
      <c r="AF52" s="134"/>
      <c r="AG52" s="42" t="str">
        <f t="shared" si="67"/>
        <v/>
      </c>
      <c r="AH52" s="43" t="str">
        <f t="shared" si="46"/>
        <v/>
      </c>
      <c r="AI52" s="43" t="str">
        <f t="shared" si="68"/>
        <v/>
      </c>
      <c r="AJ52" s="43" t="str">
        <f>IF(AE52&lt;&gt;"", IF(RANK(AI52, AI$5:AI$62)+COUNTIF(AI$52:AI52, AI52) -1&lt;=(AJ$65-AH$63), RANK(AI52, AI$5:AI$62)+COUNTIF(AI$52:AI52, AI52) -1, ""), "")</f>
        <v/>
      </c>
      <c r="AK52" s="138" t="str">
        <f t="shared" si="69"/>
        <v/>
      </c>
      <c r="AL52" s="142"/>
      <c r="AM52" s="134"/>
      <c r="AN52" s="42" t="str">
        <f t="shared" si="70"/>
        <v/>
      </c>
      <c r="AO52" s="43" t="str">
        <f t="shared" si="47"/>
        <v/>
      </c>
      <c r="AP52" s="43" t="str">
        <f t="shared" si="71"/>
        <v/>
      </c>
      <c r="AQ52" s="43" t="str">
        <f>IF(AL52&lt;&gt;"", IF(RANK(AP52, AP$5:AP$62)+COUNTIF(AP$52:AP52, AP52) -1&lt;=(AQ$65-AO$63), RANK(AP52, AP$5:AP$62)+COUNTIF(AP$52:AP52, AP52) -1, ""), "")</f>
        <v/>
      </c>
      <c r="AR52" s="138" t="str">
        <f t="shared" si="72"/>
        <v/>
      </c>
      <c r="AS52" s="142"/>
      <c r="AT52" s="134"/>
      <c r="AU52" s="42" t="str">
        <f t="shared" si="73"/>
        <v/>
      </c>
      <c r="AV52" s="43" t="str">
        <f t="shared" si="48"/>
        <v/>
      </c>
      <c r="AW52" s="43" t="str">
        <f t="shared" si="74"/>
        <v/>
      </c>
      <c r="AX52" s="43" t="str">
        <f>IF(AS52&lt;&gt;"", IF(RANK(AW52, AW$5:AW$62)+COUNTIF(AW$52:AW52, AW52) -1&lt;=(AX$65-AV$63), RANK(AW52, AW$5:AW$62)+COUNTIF(AW$52:AW52, AW52) -1, ""), "")</f>
        <v/>
      </c>
      <c r="AY52" s="138" t="str">
        <f t="shared" si="75"/>
        <v/>
      </c>
      <c r="AZ52" s="142"/>
      <c r="BA52" s="134"/>
      <c r="BB52" s="42" t="str">
        <f t="shared" si="76"/>
        <v/>
      </c>
      <c r="BC52" s="43" t="str">
        <f t="shared" si="49"/>
        <v/>
      </c>
      <c r="BD52" s="43" t="str">
        <f t="shared" si="77"/>
        <v/>
      </c>
      <c r="BE52" s="43" t="str">
        <f>IF(AZ52&lt;&gt;"", IF(RANK(BD52, BD$5:BD$62)+COUNTIF(BD$52:BD52, BD52) -1&lt;=(BE$65-BC$63), RANK(BD52, BD$5:BD$62)+COUNTIF(BD$52:BD52, BD52) -1, ""), "")</f>
        <v/>
      </c>
      <c r="BF52" s="138" t="str">
        <f t="shared" si="78"/>
        <v/>
      </c>
      <c r="BG52" s="142"/>
      <c r="BH52" s="134"/>
      <c r="BI52" s="42" t="str">
        <f t="shared" si="79"/>
        <v/>
      </c>
      <c r="BJ52" s="43" t="str">
        <f t="shared" si="50"/>
        <v/>
      </c>
      <c r="BK52" s="43" t="str">
        <f t="shared" si="80"/>
        <v/>
      </c>
      <c r="BL52" s="43" t="str">
        <f>IF(BG52&lt;&gt;"", IF(RANK(BK52, BK$5:BK$62)+COUNTIF(BK$52:BK52, BK52) -1&lt;=(BL$65-BJ$63), RANK(BK52, BK$5:BK$62)+COUNTIF(BK$52:BK52, BK52) -1, ""), "")</f>
        <v/>
      </c>
      <c r="BM52" s="138" t="str">
        <f t="shared" si="81"/>
        <v/>
      </c>
      <c r="BN52" s="142"/>
      <c r="BO52" s="134"/>
      <c r="BP52" s="42" t="str">
        <f t="shared" si="82"/>
        <v/>
      </c>
      <c r="BQ52" s="43" t="str">
        <f t="shared" si="51"/>
        <v/>
      </c>
      <c r="BR52" s="43" t="str">
        <f t="shared" si="83"/>
        <v/>
      </c>
      <c r="BS52" s="43" t="str">
        <f>IF(BN52&lt;&gt;"", IF(RANK(BR52, BR$5:BR$62)+COUNTIF(BR$52:BR52, BR52) -1&lt;=(BS$65-BQ$63), RANK(BR52, BR$5:BR$62)+COUNTIF(BR$52:BR52, BR52) -1, ""), "")</f>
        <v/>
      </c>
      <c r="BT52" s="138" t="str">
        <f t="shared" si="84"/>
        <v/>
      </c>
      <c r="BU52" s="149" t="str">
        <f t="shared" si="85"/>
        <v/>
      </c>
      <c r="BV52" s="50" t="str">
        <f t="shared" si="86"/>
        <v/>
      </c>
      <c r="BW52" s="51"/>
      <c r="BX52" s="84" t="str">
        <f t="shared" si="87"/>
        <v/>
      </c>
      <c r="BY52" s="86" t="str">
        <f t="shared" si="88"/>
        <v/>
      </c>
      <c r="BZ52" s="86"/>
      <c r="CA52" s="83" t="str">
        <f t="shared" si="89"/>
        <v/>
      </c>
      <c r="CB52" s="86" t="str">
        <f t="shared" si="90"/>
        <v/>
      </c>
      <c r="CC52" s="86" t="str">
        <f t="shared" si="91"/>
        <v/>
      </c>
      <c r="CD52" s="84" t="str">
        <f>IF(BX52&lt;&gt;"", IF(RANK(CC52, CC$5:CC$62)+COUNTIF(CC$52:CC52, CC52) -1&lt;=(B$68-BY$63-CB$63), RANK(CC52, CC$5:CC$62)+COUNTIF(CC$52:CC52, CC52) -1, ""), "")</f>
        <v/>
      </c>
      <c r="CE52" s="93" t="str">
        <f t="shared" si="92"/>
        <v/>
      </c>
      <c r="CF52" s="103" t="str">
        <f t="shared" si="93"/>
        <v/>
      </c>
      <c r="CH52" s="144" t="str">
        <f>IF(BV52&lt;&gt; "", BV52/BV63, "")</f>
        <v/>
      </c>
      <c r="CI52" s="62" t="str">
        <f t="shared" si="94"/>
        <v/>
      </c>
      <c r="CJ52" s="70" t="str">
        <f t="shared" si="95"/>
        <v/>
      </c>
      <c r="CL52" s="97" t="str">
        <f t="shared" si="96"/>
        <v/>
      </c>
      <c r="CM52" s="62" t="str">
        <f t="shared" si="52"/>
        <v/>
      </c>
      <c r="CN52" s="62" t="str">
        <f t="shared" si="53"/>
        <v/>
      </c>
      <c r="CO52" s="145" t="str">
        <f t="shared" si="54"/>
        <v/>
      </c>
    </row>
    <row r="53" spans="1:93" ht="15" customHeight="1" x14ac:dyDescent="0.2">
      <c r="A53" s="47" t="s">
        <v>265</v>
      </c>
      <c r="B53" s="48" t="s">
        <v>323</v>
      </c>
      <c r="C53" s="141">
        <v>328</v>
      </c>
      <c r="D53" s="134"/>
      <c r="E53" s="42">
        <f t="shared" si="55"/>
        <v>4.5409865570184543E-3</v>
      </c>
      <c r="F53" s="43">
        <f t="shared" si="42"/>
        <v>0</v>
      </c>
      <c r="G53" s="43">
        <f t="shared" si="56"/>
        <v>328</v>
      </c>
      <c r="H53" s="43" t="str">
        <f>IF(C53&lt;&gt;"", IF(RANK(G53, G$5:G$62)+COUNTIF(G$53:G53, G53) -1&lt;=(H$65-F$63), RANK(G53, G$5:G$62)+COUNTIF(G$53:G53, G53) -1, ""), "")</f>
        <v/>
      </c>
      <c r="I53" s="138" t="str">
        <f t="shared" si="57"/>
        <v/>
      </c>
      <c r="J53" s="143">
        <v>398</v>
      </c>
      <c r="K53" s="134"/>
      <c r="L53" s="42">
        <f t="shared" si="58"/>
        <v>5.4946572051798879E-3</v>
      </c>
      <c r="M53" s="43">
        <f t="shared" si="43"/>
        <v>0</v>
      </c>
      <c r="N53" s="43">
        <f t="shared" si="59"/>
        <v>398</v>
      </c>
      <c r="O53" s="43" t="str">
        <f>IF(J53&lt;&gt;"", IF(RANK(N53, N$5:N$62)+COUNTIF(N$53:N53, N53) -1&lt;=(O$65-M$63), RANK(N53, N$5:N$62)+COUNTIF(N$53:N53, N53) -1, ""), "")</f>
        <v/>
      </c>
      <c r="P53" s="138" t="str">
        <f t="shared" si="60"/>
        <v/>
      </c>
      <c r="Q53" s="143">
        <v>290</v>
      </c>
      <c r="R53" s="134"/>
      <c r="S53" s="42">
        <f t="shared" si="61"/>
        <v>3.9618027568682629E-3</v>
      </c>
      <c r="T53" s="43">
        <f t="shared" si="44"/>
        <v>0</v>
      </c>
      <c r="U53" s="43">
        <f t="shared" si="62"/>
        <v>290</v>
      </c>
      <c r="V53" s="43" t="str">
        <f>IF(Q53&lt;&gt;"", IF(RANK(U53, U$5:U$62)+COUNTIF(U$53:U53, U53) -1&lt;=(V$65-T$63), RANK(U53, U$5:U$62)+COUNTIF(U$53:U53, U53) -1, ""), "")</f>
        <v/>
      </c>
      <c r="W53" s="138" t="str">
        <f t="shared" si="63"/>
        <v/>
      </c>
      <c r="X53" s="143">
        <v>499</v>
      </c>
      <c r="Y53" s="134"/>
      <c r="Z53" s="42">
        <f t="shared" si="64"/>
        <v>7.7875056572561134E-3</v>
      </c>
      <c r="AA53" s="43">
        <f t="shared" si="45"/>
        <v>0</v>
      </c>
      <c r="AB53" s="43">
        <f t="shared" si="65"/>
        <v>499</v>
      </c>
      <c r="AC53" s="43" t="str">
        <f>IF(X53&lt;&gt;"", IF(RANK(AB53, AB$5:AB$62)+COUNTIF(AB$53:AB53, AB53) -1&lt;=(AC$65-AA$63), RANK(AB53, AB$5:AB$62)+COUNTIF(AB$53:AB53, AB53) -1, ""), "")</f>
        <v/>
      </c>
      <c r="AD53" s="138" t="str">
        <f t="shared" si="66"/>
        <v/>
      </c>
      <c r="AE53" s="143">
        <v>280</v>
      </c>
      <c r="AF53" s="134"/>
      <c r="AG53" s="42">
        <f t="shared" si="67"/>
        <v>3.8337258338353689E-3</v>
      </c>
      <c r="AH53" s="43">
        <f t="shared" si="46"/>
        <v>0</v>
      </c>
      <c r="AI53" s="43">
        <f t="shared" si="68"/>
        <v>280</v>
      </c>
      <c r="AJ53" s="43" t="str">
        <f>IF(AE53&lt;&gt;"", IF(RANK(AI53, AI$5:AI$62)+COUNTIF(AI$53:AI53, AI53) -1&lt;=(AJ$65-AH$63), RANK(AI53, AI$5:AI$62)+COUNTIF(AI$53:AI53, AI53) -1, ""), "")</f>
        <v/>
      </c>
      <c r="AK53" s="138" t="str">
        <f t="shared" si="69"/>
        <v/>
      </c>
      <c r="AL53" s="143">
        <v>196</v>
      </c>
      <c r="AM53" s="134"/>
      <c r="AN53" s="42">
        <f t="shared" si="70"/>
        <v>2.9891718773829494E-3</v>
      </c>
      <c r="AO53" s="43">
        <f t="shared" si="47"/>
        <v>0</v>
      </c>
      <c r="AP53" s="43">
        <f t="shared" si="71"/>
        <v>196</v>
      </c>
      <c r="AQ53" s="43" t="str">
        <f>IF(AL53&lt;&gt;"", IF(RANK(AP53, AP$5:AP$62)+COUNTIF(AP$53:AP53, AP53) -1&lt;=(AQ$65-AO$63), RANK(AP53, AP$5:AP$62)+COUNTIF(AP$53:AP53, AP53) -1, ""), "")</f>
        <v/>
      </c>
      <c r="AR53" s="138" t="str">
        <f t="shared" si="72"/>
        <v/>
      </c>
      <c r="AS53" s="143">
        <v>186</v>
      </c>
      <c r="AT53" s="134"/>
      <c r="AU53" s="42">
        <f t="shared" si="73"/>
        <v>2.6407700826305476E-3</v>
      </c>
      <c r="AV53" s="43">
        <f t="shared" si="48"/>
        <v>0</v>
      </c>
      <c r="AW53" s="43">
        <f t="shared" si="74"/>
        <v>186</v>
      </c>
      <c r="AX53" s="43" t="str">
        <f>IF(AS53&lt;&gt;"", IF(RANK(AW53, AW$5:AW$62)+COUNTIF(AW$53:AW53, AW53) -1&lt;=(AX$65-AV$63), RANK(AW53, AW$5:AW$62)+COUNTIF(AW$53:AW53, AW53) -1, ""), "")</f>
        <v/>
      </c>
      <c r="AY53" s="138" t="str">
        <f t="shared" si="75"/>
        <v/>
      </c>
      <c r="AZ53" s="143">
        <v>234</v>
      </c>
      <c r="BA53" s="134"/>
      <c r="BB53" s="42">
        <f t="shared" si="76"/>
        <v>3.1057549373540031E-3</v>
      </c>
      <c r="BC53" s="43">
        <f t="shared" si="49"/>
        <v>0</v>
      </c>
      <c r="BD53" s="43">
        <f t="shared" si="77"/>
        <v>234</v>
      </c>
      <c r="BE53" s="43" t="str">
        <f>IF(AZ53&lt;&gt;"", IF(RANK(BD53, BD$5:BD$62)+COUNTIF(BD$53:BD53, BD53) -1&lt;=(BE$65-BC$63), RANK(BD53, BD$5:BD$62)+COUNTIF(BD$53:BD53, BD53) -1, ""), "")</f>
        <v/>
      </c>
      <c r="BF53" s="138" t="str">
        <f t="shared" si="78"/>
        <v/>
      </c>
      <c r="BG53" s="143">
        <v>221</v>
      </c>
      <c r="BH53" s="134"/>
      <c r="BI53" s="42">
        <f t="shared" si="79"/>
        <v>3.3872327381408536E-3</v>
      </c>
      <c r="BJ53" s="43">
        <f t="shared" si="50"/>
        <v>0</v>
      </c>
      <c r="BK53" s="43">
        <f t="shared" si="80"/>
        <v>221</v>
      </c>
      <c r="BL53" s="43" t="str">
        <f>IF(BG53&lt;&gt;"", IF(RANK(BK53, BK$5:BK$62)+COUNTIF(BK$53:BK53, BK53) -1&lt;=(BL$65-BJ$63), RANK(BK53, BK$5:BK$62)+COUNTIF(BK$53:BK53, BK53) -1, ""), "")</f>
        <v/>
      </c>
      <c r="BM53" s="138" t="str">
        <f t="shared" si="81"/>
        <v/>
      </c>
      <c r="BN53" s="143">
        <v>164</v>
      </c>
      <c r="BO53" s="134"/>
      <c r="BP53" s="42">
        <f t="shared" si="82"/>
        <v>2.3679916831511618E-3</v>
      </c>
      <c r="BQ53" s="43">
        <f t="shared" si="51"/>
        <v>0</v>
      </c>
      <c r="BR53" s="43">
        <f t="shared" si="83"/>
        <v>164</v>
      </c>
      <c r="BS53" s="43" t="str">
        <f>IF(BN53&lt;&gt;"", IF(RANK(BR53, BR$5:BR$62)+COUNTIF(BR$53:BR53, BR53) -1&lt;=(BS$65-BQ$63), RANK(BR53, BR$5:BR$62)+COUNTIF(BR$53:BR53, BR53) -1, ""), "")</f>
        <v/>
      </c>
      <c r="BT53" s="138" t="str">
        <f t="shared" si="84"/>
        <v/>
      </c>
      <c r="BU53" s="149" t="str">
        <f t="shared" si="85"/>
        <v/>
      </c>
      <c r="BV53" s="50">
        <f t="shared" si="86"/>
        <v>2796</v>
      </c>
      <c r="BW53" s="51"/>
      <c r="BX53" s="84" t="str">
        <f t="shared" si="87"/>
        <v/>
      </c>
      <c r="BY53" s="86" t="str">
        <f t="shared" si="88"/>
        <v/>
      </c>
      <c r="BZ53" s="86"/>
      <c r="CA53" s="83" t="str">
        <f t="shared" si="89"/>
        <v/>
      </c>
      <c r="CB53" s="86" t="str">
        <f t="shared" si="90"/>
        <v/>
      </c>
      <c r="CC53" s="86" t="str">
        <f t="shared" si="91"/>
        <v/>
      </c>
      <c r="CD53" s="84" t="str">
        <f>IF(BX53&lt;&gt;"", IF(RANK(CC53, CC$5:CC$62)+COUNTIF(CC$53:CC53, CC53) -1&lt;=(B$68-BY$63-CB$63), RANK(CC53, CC$5:CC$62)+COUNTIF(CC$53:CC53, CC53) -1, ""), "")</f>
        <v/>
      </c>
      <c r="CE53" s="93" t="str">
        <f t="shared" si="92"/>
        <v/>
      </c>
      <c r="CF53" s="103" t="str">
        <f t="shared" si="93"/>
        <v/>
      </c>
      <c r="CH53" s="144">
        <f>IF(BV53&lt;&gt; "", BV53/BV63, "")</f>
        <v>7.9768773264109096E-4</v>
      </c>
      <c r="CI53" s="62" t="str">
        <f t="shared" si="94"/>
        <v/>
      </c>
      <c r="CJ53" s="70">
        <f t="shared" si="95"/>
        <v>-7.9768773264109096E-4</v>
      </c>
      <c r="CL53" s="97" t="str">
        <f t="shared" si="96"/>
        <v/>
      </c>
      <c r="CM53" s="62" t="str">
        <f t="shared" si="52"/>
        <v/>
      </c>
      <c r="CN53" s="62" t="str">
        <f t="shared" si="53"/>
        <v/>
      </c>
      <c r="CO53" s="145" t="str">
        <f t="shared" si="54"/>
        <v/>
      </c>
    </row>
    <row r="54" spans="1:93" ht="15" customHeight="1" x14ac:dyDescent="0.2">
      <c r="A54" s="47" t="s">
        <v>266</v>
      </c>
      <c r="B54" s="48" t="s">
        <v>324</v>
      </c>
      <c r="C54" s="141">
        <v>237</v>
      </c>
      <c r="D54" s="134"/>
      <c r="E54" s="42">
        <f t="shared" si="55"/>
        <v>3.281139676870042E-3</v>
      </c>
      <c r="F54" s="43">
        <f t="shared" si="42"/>
        <v>0</v>
      </c>
      <c r="G54" s="43">
        <f t="shared" si="56"/>
        <v>237</v>
      </c>
      <c r="H54" s="43" t="str">
        <f>IF(C54&lt;&gt;"", IF(RANK(G54, G$5:G$62)+COUNTIF(G$54:G54, G54) -1&lt;=(H$65-F$63), RANK(G54, G$5:G$62)+COUNTIF(G$54:G54, G54) -1, ""), "")</f>
        <v/>
      </c>
      <c r="I54" s="138" t="str">
        <f t="shared" si="57"/>
        <v/>
      </c>
      <c r="J54" s="143">
        <v>472</v>
      </c>
      <c r="K54" s="134"/>
      <c r="L54" s="42">
        <f t="shared" si="58"/>
        <v>6.5162768865449925E-3</v>
      </c>
      <c r="M54" s="43">
        <f t="shared" si="43"/>
        <v>0</v>
      </c>
      <c r="N54" s="43">
        <f t="shared" si="59"/>
        <v>472</v>
      </c>
      <c r="O54" s="43" t="str">
        <f>IF(J54&lt;&gt;"", IF(RANK(N54, N$5:N$62)+COUNTIF(N$54:N54, N54) -1&lt;=(O$65-M$63), RANK(N54, N$5:N$62)+COUNTIF(N$54:N54, N54) -1, ""), "")</f>
        <v/>
      </c>
      <c r="P54" s="138" t="str">
        <f t="shared" si="60"/>
        <v/>
      </c>
      <c r="Q54" s="143">
        <v>269</v>
      </c>
      <c r="R54" s="134"/>
      <c r="S54" s="42">
        <f t="shared" si="61"/>
        <v>3.6749135917157338E-3</v>
      </c>
      <c r="T54" s="43">
        <f t="shared" si="44"/>
        <v>0</v>
      </c>
      <c r="U54" s="43">
        <f t="shared" si="62"/>
        <v>269</v>
      </c>
      <c r="V54" s="43" t="str">
        <f>IF(Q54&lt;&gt;"", IF(RANK(U54, U$5:U$62)+COUNTIF(U$54:U54, U54) -1&lt;=(V$65-T$63), RANK(U54, U$5:U$62)+COUNTIF(U$54:U54, U54) -1, ""), "")</f>
        <v/>
      </c>
      <c r="W54" s="138" t="str">
        <f t="shared" si="63"/>
        <v/>
      </c>
      <c r="X54" s="143">
        <v>308</v>
      </c>
      <c r="Y54" s="134"/>
      <c r="Z54" s="42">
        <f t="shared" si="64"/>
        <v>4.8067169187071806E-3</v>
      </c>
      <c r="AA54" s="43">
        <f t="shared" si="45"/>
        <v>0</v>
      </c>
      <c r="AB54" s="43">
        <f t="shared" si="65"/>
        <v>308</v>
      </c>
      <c r="AC54" s="43" t="str">
        <f>IF(X54&lt;&gt;"", IF(RANK(AB54, AB$5:AB$62)+COUNTIF(AB$54:AB54, AB54) -1&lt;=(AC$65-AA$63), RANK(AB54, AB$5:AB$62)+COUNTIF(AB$54:AB54, AB54) -1, ""), "")</f>
        <v/>
      </c>
      <c r="AD54" s="138" t="str">
        <f t="shared" si="66"/>
        <v/>
      </c>
      <c r="AE54" s="143">
        <v>195</v>
      </c>
      <c r="AF54" s="134"/>
      <c r="AG54" s="42">
        <f t="shared" si="67"/>
        <v>2.6699162057067746E-3</v>
      </c>
      <c r="AH54" s="43">
        <f t="shared" si="46"/>
        <v>0</v>
      </c>
      <c r="AI54" s="43">
        <f t="shared" si="68"/>
        <v>195</v>
      </c>
      <c r="AJ54" s="43" t="str">
        <f>IF(AE54&lt;&gt;"", IF(RANK(AI54, AI$5:AI$62)+COUNTIF(AI$54:AI54, AI54) -1&lt;=(AJ$65-AH$63), RANK(AI54, AI$5:AI$62)+COUNTIF(AI$54:AI54, AI54) -1, ""), "")</f>
        <v/>
      </c>
      <c r="AK54" s="138" t="str">
        <f t="shared" si="69"/>
        <v/>
      </c>
      <c r="AL54" s="143">
        <v>138</v>
      </c>
      <c r="AM54" s="134"/>
      <c r="AN54" s="42">
        <f t="shared" si="70"/>
        <v>2.1046210157084034E-3</v>
      </c>
      <c r="AO54" s="43">
        <f t="shared" si="47"/>
        <v>0</v>
      </c>
      <c r="AP54" s="43">
        <f t="shared" si="71"/>
        <v>138</v>
      </c>
      <c r="AQ54" s="43" t="str">
        <f>IF(AL54&lt;&gt;"", IF(RANK(AP54, AP$5:AP$62)+COUNTIF(AP$54:AP54, AP54) -1&lt;=(AQ$65-AO$63), RANK(AP54, AP$5:AP$62)+COUNTIF(AP$54:AP54, AP54) -1, ""), "")</f>
        <v/>
      </c>
      <c r="AR54" s="138" t="str">
        <f t="shared" si="72"/>
        <v/>
      </c>
      <c r="AS54" s="143">
        <v>129</v>
      </c>
      <c r="AT54" s="134"/>
      <c r="AU54" s="42">
        <f t="shared" si="73"/>
        <v>1.8315018315018315E-3</v>
      </c>
      <c r="AV54" s="43">
        <f t="shared" si="48"/>
        <v>0</v>
      </c>
      <c r="AW54" s="43">
        <f t="shared" si="74"/>
        <v>129</v>
      </c>
      <c r="AX54" s="43" t="str">
        <f>IF(AS54&lt;&gt;"", IF(RANK(AW54, AW$5:AW$62)+COUNTIF(AW$54:AW54, AW54) -1&lt;=(AX$65-AV$63), RANK(AW54, AW$5:AW$62)+COUNTIF(AW$54:AW54, AW54) -1, ""), "")</f>
        <v/>
      </c>
      <c r="AY54" s="138" t="str">
        <f t="shared" si="75"/>
        <v/>
      </c>
      <c r="AZ54" s="143">
        <v>149</v>
      </c>
      <c r="BA54" s="134"/>
      <c r="BB54" s="42">
        <f t="shared" si="76"/>
        <v>1.9775960925886601E-3</v>
      </c>
      <c r="BC54" s="43">
        <f t="shared" si="49"/>
        <v>0</v>
      </c>
      <c r="BD54" s="43">
        <f t="shared" si="77"/>
        <v>149</v>
      </c>
      <c r="BE54" s="43" t="str">
        <f>IF(AZ54&lt;&gt;"", IF(RANK(BD54, BD$5:BD$62)+COUNTIF(BD$54:BD54, BD54) -1&lt;=(BE$65-BC$63), RANK(BD54, BD$5:BD$62)+COUNTIF(BD$54:BD54, BD54) -1, ""), "")</f>
        <v/>
      </c>
      <c r="BF54" s="138" t="str">
        <f t="shared" si="78"/>
        <v/>
      </c>
      <c r="BG54" s="143">
        <v>90</v>
      </c>
      <c r="BH54" s="134"/>
      <c r="BI54" s="42">
        <f t="shared" si="79"/>
        <v>1.3794160472066824E-3</v>
      </c>
      <c r="BJ54" s="43">
        <f t="shared" si="50"/>
        <v>0</v>
      </c>
      <c r="BK54" s="43">
        <f t="shared" si="80"/>
        <v>90</v>
      </c>
      <c r="BL54" s="43" t="str">
        <f>IF(BG54&lt;&gt;"", IF(RANK(BK54, BK$5:BK$62)+COUNTIF(BK$54:BK54, BK54) -1&lt;=(BL$65-BJ$63), RANK(BK54, BK$5:BK$62)+COUNTIF(BK$54:BK54, BK54) -1, ""), "")</f>
        <v/>
      </c>
      <c r="BM54" s="138" t="str">
        <f t="shared" si="81"/>
        <v/>
      </c>
      <c r="BN54" s="143">
        <v>127</v>
      </c>
      <c r="BO54" s="134"/>
      <c r="BP54" s="42">
        <f t="shared" si="82"/>
        <v>1.8337496570743751E-3</v>
      </c>
      <c r="BQ54" s="43">
        <f t="shared" si="51"/>
        <v>0</v>
      </c>
      <c r="BR54" s="43">
        <f t="shared" si="83"/>
        <v>127</v>
      </c>
      <c r="BS54" s="43" t="str">
        <f>IF(BN54&lt;&gt;"", IF(RANK(BR54, BR$5:BR$62)+COUNTIF(BR$54:BR54, BR54) -1&lt;=(BS$65-BQ$63), RANK(BR54, BR$5:BR$62)+COUNTIF(BR$54:BR54, BR54) -1, ""), "")</f>
        <v/>
      </c>
      <c r="BT54" s="138" t="str">
        <f t="shared" si="84"/>
        <v/>
      </c>
      <c r="BU54" s="149" t="str">
        <f t="shared" si="85"/>
        <v/>
      </c>
      <c r="BV54" s="50">
        <f t="shared" si="86"/>
        <v>2114</v>
      </c>
      <c r="BW54" s="51"/>
      <c r="BX54" s="84" t="str">
        <f t="shared" si="87"/>
        <v/>
      </c>
      <c r="BY54" s="86" t="str">
        <f t="shared" si="88"/>
        <v/>
      </c>
      <c r="BZ54" s="86"/>
      <c r="CA54" s="83" t="str">
        <f t="shared" si="89"/>
        <v/>
      </c>
      <c r="CB54" s="86" t="str">
        <f t="shared" si="90"/>
        <v/>
      </c>
      <c r="CC54" s="86" t="str">
        <f t="shared" si="91"/>
        <v/>
      </c>
      <c r="CD54" s="84" t="str">
        <f>IF(BX54&lt;&gt;"", IF(RANK(CC54, CC$5:CC$62)+COUNTIF(CC$54:CC54, CC54) -1&lt;=(B$68-BY$63-CB$63), RANK(CC54, CC$5:CC$62)+COUNTIF(CC$54:CC54, CC54) -1, ""), "")</f>
        <v/>
      </c>
      <c r="CE54" s="93" t="str">
        <f t="shared" si="92"/>
        <v/>
      </c>
      <c r="CF54" s="103" t="str">
        <f t="shared" si="93"/>
        <v/>
      </c>
      <c r="CH54" s="144">
        <f>IF(BV54&lt;&gt; "", BV54/BV63, "")</f>
        <v>6.0311583219000949E-4</v>
      </c>
      <c r="CI54" s="62" t="str">
        <f t="shared" si="94"/>
        <v/>
      </c>
      <c r="CJ54" s="70">
        <f t="shared" si="95"/>
        <v>-6.0311583219000895E-4</v>
      </c>
      <c r="CL54" s="97" t="str">
        <f t="shared" si="96"/>
        <v/>
      </c>
      <c r="CM54" s="62" t="str">
        <f t="shared" si="52"/>
        <v/>
      </c>
      <c r="CN54" s="62" t="str">
        <f t="shared" si="53"/>
        <v/>
      </c>
      <c r="CO54" s="145" t="str">
        <f t="shared" si="54"/>
        <v/>
      </c>
    </row>
    <row r="55" spans="1:93" ht="15" customHeight="1" x14ac:dyDescent="0.2">
      <c r="A55" s="47" t="s">
        <v>267</v>
      </c>
      <c r="B55" s="48" t="s">
        <v>325</v>
      </c>
      <c r="C55" s="141">
        <v>486</v>
      </c>
      <c r="D55" s="134"/>
      <c r="E55" s="42">
        <f t="shared" si="55"/>
        <v>6.7284130082651489E-3</v>
      </c>
      <c r="F55" s="43">
        <f t="shared" si="42"/>
        <v>0</v>
      </c>
      <c r="G55" s="43">
        <f t="shared" si="56"/>
        <v>486</v>
      </c>
      <c r="H55" s="43" t="str">
        <f>IF(C55&lt;&gt;"", IF(RANK(G55, G$5:G$62)+COUNTIF(G$55:G55, G55) -1&lt;=(H$65-F$63), RANK(G55, G$5:G$62)+COUNTIF(G$55:G55, G55) -1, ""), "")</f>
        <v/>
      </c>
      <c r="I55" s="138" t="str">
        <f t="shared" si="57"/>
        <v/>
      </c>
      <c r="J55" s="143">
        <v>945</v>
      </c>
      <c r="K55" s="134"/>
      <c r="L55" s="42">
        <f t="shared" si="58"/>
        <v>1.3046359444459784E-2</v>
      </c>
      <c r="M55" s="43">
        <f t="shared" si="43"/>
        <v>0</v>
      </c>
      <c r="N55" s="43">
        <f t="shared" si="59"/>
        <v>945</v>
      </c>
      <c r="O55" s="43" t="str">
        <f>IF(J55&lt;&gt;"", IF(RANK(N55, N$5:N$62)+COUNTIF(N$55:N55, N55) -1&lt;=(O$65-M$63), RANK(N55, N$5:N$62)+COUNTIF(N$55:N55, N55) -1, ""), "")</f>
        <v/>
      </c>
      <c r="P55" s="138" t="str">
        <f t="shared" si="60"/>
        <v/>
      </c>
      <c r="Q55" s="143">
        <v>321</v>
      </c>
      <c r="R55" s="134"/>
      <c r="S55" s="42">
        <f t="shared" si="61"/>
        <v>4.3853058101886635E-3</v>
      </c>
      <c r="T55" s="43">
        <f t="shared" si="44"/>
        <v>0</v>
      </c>
      <c r="U55" s="43">
        <f t="shared" si="62"/>
        <v>321</v>
      </c>
      <c r="V55" s="43" t="str">
        <f>IF(Q55&lt;&gt;"", IF(RANK(U55, U$5:U$62)+COUNTIF(U$55:U55, U55) -1&lt;=(V$65-T$63), RANK(U55, U$5:U$62)+COUNTIF(U$55:U55, U55) -1, ""), "")</f>
        <v/>
      </c>
      <c r="W55" s="138" t="str">
        <f t="shared" si="63"/>
        <v/>
      </c>
      <c r="X55" s="143">
        <v>1039</v>
      </c>
      <c r="Y55" s="134"/>
      <c r="Z55" s="42">
        <f t="shared" si="64"/>
        <v>1.6214866488755714E-2</v>
      </c>
      <c r="AA55" s="43">
        <f t="shared" si="45"/>
        <v>0</v>
      </c>
      <c r="AB55" s="43">
        <f t="shared" si="65"/>
        <v>1039</v>
      </c>
      <c r="AC55" s="43" t="str">
        <f>IF(X55&lt;&gt;"", IF(RANK(AB55, AB$5:AB$62)+COUNTIF(AB$55:AB55, AB55) -1&lt;=(AC$65-AA$63), RANK(AB55, AB$5:AB$62)+COUNTIF(AB$55:AB55, AB55) -1, ""), "")</f>
        <v/>
      </c>
      <c r="AD55" s="138" t="str">
        <f t="shared" si="66"/>
        <v/>
      </c>
      <c r="AE55" s="143">
        <v>304</v>
      </c>
      <c r="AF55" s="134"/>
      <c r="AG55" s="42">
        <f t="shared" si="67"/>
        <v>4.1623309053069723E-3</v>
      </c>
      <c r="AH55" s="43">
        <f t="shared" si="46"/>
        <v>0</v>
      </c>
      <c r="AI55" s="43">
        <f t="shared" si="68"/>
        <v>304</v>
      </c>
      <c r="AJ55" s="43" t="str">
        <f>IF(AE55&lt;&gt;"", IF(RANK(AI55, AI$5:AI$62)+COUNTIF(AI$55:AI55, AI55) -1&lt;=(AJ$65-AH$63), RANK(AI55, AI$5:AI$62)+COUNTIF(AI$55:AI55, AI55) -1, ""), "")</f>
        <v/>
      </c>
      <c r="AK55" s="138" t="str">
        <f t="shared" si="69"/>
        <v/>
      </c>
      <c r="AL55" s="143">
        <v>476</v>
      </c>
      <c r="AM55" s="134"/>
      <c r="AN55" s="42">
        <f t="shared" si="70"/>
        <v>7.2594174165014486E-3</v>
      </c>
      <c r="AO55" s="43">
        <f t="shared" si="47"/>
        <v>0</v>
      </c>
      <c r="AP55" s="43">
        <f t="shared" si="71"/>
        <v>476</v>
      </c>
      <c r="AQ55" s="43" t="str">
        <f>IF(AL55&lt;&gt;"", IF(RANK(AP55, AP$5:AP$62)+COUNTIF(AP$55:AP55, AP55) -1&lt;=(AQ$65-AO$63), RANK(AP55, AP$5:AP$62)+COUNTIF(AP$55:AP55, AP55) -1, ""), "")</f>
        <v/>
      </c>
      <c r="AR55" s="138" t="str">
        <f t="shared" si="72"/>
        <v/>
      </c>
      <c r="AS55" s="143">
        <v>259</v>
      </c>
      <c r="AT55" s="134"/>
      <c r="AU55" s="42">
        <f t="shared" si="73"/>
        <v>3.6772013516199564E-3</v>
      </c>
      <c r="AV55" s="43">
        <f t="shared" si="48"/>
        <v>0</v>
      </c>
      <c r="AW55" s="43">
        <f t="shared" si="74"/>
        <v>259</v>
      </c>
      <c r="AX55" s="43" t="str">
        <f>IF(AS55&lt;&gt;"", IF(RANK(AW55, AW$5:AW$62)+COUNTIF(AW$55:AW55, AW55) -1&lt;=(AX$65-AV$63), RANK(AW55, AW$5:AW$62)+COUNTIF(AW$55:AW55, AW55) -1, ""), "")</f>
        <v/>
      </c>
      <c r="AY55" s="138" t="str">
        <f t="shared" si="75"/>
        <v/>
      </c>
      <c r="AZ55" s="143">
        <v>957</v>
      </c>
      <c r="BA55" s="134"/>
      <c r="BB55" s="42">
        <f t="shared" si="76"/>
        <v>1.2701741346358039E-2</v>
      </c>
      <c r="BC55" s="43">
        <f t="shared" si="49"/>
        <v>0</v>
      </c>
      <c r="BD55" s="43">
        <f t="shared" si="77"/>
        <v>957</v>
      </c>
      <c r="BE55" s="43" t="str">
        <f>IF(AZ55&lt;&gt;"", IF(RANK(BD55, BD$5:BD$62)+COUNTIF(BD$55:BD55, BD55) -1&lt;=(BE$65-BC$63), RANK(BD55, BD$5:BD$62)+COUNTIF(BD$55:BD55, BD55) -1, ""), "")</f>
        <v/>
      </c>
      <c r="BF55" s="138" t="str">
        <f t="shared" si="78"/>
        <v/>
      </c>
      <c r="BG55" s="143">
        <v>314</v>
      </c>
      <c r="BH55" s="134"/>
      <c r="BI55" s="42">
        <f t="shared" si="79"/>
        <v>4.812629320254426E-3</v>
      </c>
      <c r="BJ55" s="43">
        <f t="shared" si="50"/>
        <v>0</v>
      </c>
      <c r="BK55" s="43">
        <f t="shared" si="80"/>
        <v>314</v>
      </c>
      <c r="BL55" s="43" t="str">
        <f>IF(BG55&lt;&gt;"", IF(RANK(BK55, BK$5:BK$62)+COUNTIF(BK$55:BK55, BK55) -1&lt;=(BL$65-BJ$63), RANK(BK55, BK$5:BK$62)+COUNTIF(BK$55:BK55, BK55) -1, ""), "")</f>
        <v/>
      </c>
      <c r="BM55" s="138" t="str">
        <f t="shared" si="81"/>
        <v/>
      </c>
      <c r="BN55" s="143">
        <v>519</v>
      </c>
      <c r="BO55" s="134"/>
      <c r="BP55" s="42">
        <f t="shared" si="82"/>
        <v>7.4938273387527617E-3</v>
      </c>
      <c r="BQ55" s="43">
        <f t="shared" si="51"/>
        <v>0</v>
      </c>
      <c r="BR55" s="43">
        <f t="shared" si="83"/>
        <v>519</v>
      </c>
      <c r="BS55" s="43" t="str">
        <f>IF(BN55&lt;&gt;"", IF(RANK(BR55, BR$5:BR$62)+COUNTIF(BR$55:BR55, BR55) -1&lt;=(BS$65-BQ$63), RANK(BR55, BR$5:BR$62)+COUNTIF(BR$55:BR55, BR55) -1, ""), "")</f>
        <v/>
      </c>
      <c r="BT55" s="138" t="str">
        <f t="shared" si="84"/>
        <v/>
      </c>
      <c r="BU55" s="149" t="str">
        <f t="shared" si="85"/>
        <v/>
      </c>
      <c r="BV55" s="50">
        <f t="shared" si="86"/>
        <v>5620</v>
      </c>
      <c r="BW55" s="51"/>
      <c r="BX55" s="84" t="str">
        <f t="shared" si="87"/>
        <v/>
      </c>
      <c r="BY55" s="86" t="str">
        <f t="shared" si="88"/>
        <v/>
      </c>
      <c r="BZ55" s="86"/>
      <c r="CA55" s="83" t="str">
        <f t="shared" si="89"/>
        <v/>
      </c>
      <c r="CB55" s="86" t="str">
        <f t="shared" si="90"/>
        <v/>
      </c>
      <c r="CC55" s="86" t="str">
        <f t="shared" si="91"/>
        <v/>
      </c>
      <c r="CD55" s="84" t="str">
        <f>IF(BX55&lt;&gt;"", IF(RANK(CC55, CC$5:CC$62)+COUNTIF(CC$55:CC55, CC55) -1&lt;=(B$68-BY$63-CB$63), RANK(CC55, CC$5:CC$62)+COUNTIF(CC$55:CC55, CC55) -1, ""), "")</f>
        <v/>
      </c>
      <c r="CE55" s="93" t="str">
        <f t="shared" si="92"/>
        <v/>
      </c>
      <c r="CF55" s="103" t="str">
        <f t="shared" si="93"/>
        <v/>
      </c>
      <c r="CH55" s="144">
        <f>IF(BV55&lt;&gt; "", BV55/BV63, "")</f>
        <v>1.6033637544502616E-3</v>
      </c>
      <c r="CI55" s="62" t="str">
        <f t="shared" si="94"/>
        <v/>
      </c>
      <c r="CJ55" s="70">
        <f t="shared" si="95"/>
        <v>-1.6033637544502601E-3</v>
      </c>
      <c r="CL55" s="97" t="str">
        <f t="shared" si="96"/>
        <v/>
      </c>
      <c r="CM55" s="62" t="str">
        <f t="shared" si="52"/>
        <v/>
      </c>
      <c r="CN55" s="62" t="str">
        <f t="shared" si="53"/>
        <v/>
      </c>
      <c r="CO55" s="145" t="str">
        <f t="shared" si="54"/>
        <v/>
      </c>
    </row>
    <row r="56" spans="1:93" ht="15" customHeight="1" x14ac:dyDescent="0.2">
      <c r="A56" s="47" t="s">
        <v>268</v>
      </c>
      <c r="B56" s="48" t="s">
        <v>326</v>
      </c>
      <c r="C56" s="49"/>
      <c r="D56" s="134"/>
      <c r="E56" s="42" t="str">
        <f t="shared" si="55"/>
        <v/>
      </c>
      <c r="F56" s="43" t="str">
        <f t="shared" si="42"/>
        <v/>
      </c>
      <c r="G56" s="43" t="str">
        <f t="shared" si="56"/>
        <v/>
      </c>
      <c r="H56" s="43" t="str">
        <f>IF(C56&lt;&gt;"", IF(RANK(G56, G$5:G$62)+COUNTIF(G$56:G56, G56) -1&lt;=(H$65-F$63), RANK(G56, G$5:G$62)+COUNTIF(G$56:G56, G56) -1, ""), "")</f>
        <v/>
      </c>
      <c r="I56" s="138" t="str">
        <f t="shared" si="57"/>
        <v/>
      </c>
      <c r="J56" s="142"/>
      <c r="K56" s="134"/>
      <c r="L56" s="42" t="str">
        <f t="shared" si="58"/>
        <v/>
      </c>
      <c r="M56" s="43" t="str">
        <f t="shared" si="43"/>
        <v/>
      </c>
      <c r="N56" s="43" t="str">
        <f t="shared" si="59"/>
        <v/>
      </c>
      <c r="O56" s="43" t="str">
        <f>IF(J56&lt;&gt;"", IF(RANK(N56, N$5:N$62)+COUNTIF(N$56:N56, N56) -1&lt;=(O$65-M$63), RANK(N56, N$5:N$62)+COUNTIF(N$56:N56, N56) -1, ""), "")</f>
        <v/>
      </c>
      <c r="P56" s="138" t="str">
        <f t="shared" si="60"/>
        <v/>
      </c>
      <c r="Q56" s="142"/>
      <c r="R56" s="134"/>
      <c r="S56" s="42" t="str">
        <f t="shared" si="61"/>
        <v/>
      </c>
      <c r="T56" s="43" t="str">
        <f t="shared" si="44"/>
        <v/>
      </c>
      <c r="U56" s="43" t="str">
        <f t="shared" si="62"/>
        <v/>
      </c>
      <c r="V56" s="43" t="str">
        <f>IF(Q56&lt;&gt;"", IF(RANK(U56, U$5:U$62)+COUNTIF(U$56:U56, U56) -1&lt;=(V$65-T$63), RANK(U56, U$5:U$62)+COUNTIF(U$56:U56, U56) -1, ""), "")</f>
        <v/>
      </c>
      <c r="W56" s="138" t="str">
        <f t="shared" si="63"/>
        <v/>
      </c>
      <c r="X56" s="142"/>
      <c r="Y56" s="134"/>
      <c r="Z56" s="42" t="str">
        <f t="shared" si="64"/>
        <v/>
      </c>
      <c r="AA56" s="43" t="str">
        <f t="shared" si="45"/>
        <v/>
      </c>
      <c r="AB56" s="43" t="str">
        <f t="shared" si="65"/>
        <v/>
      </c>
      <c r="AC56" s="43" t="str">
        <f>IF(X56&lt;&gt;"", IF(RANK(AB56, AB$5:AB$62)+COUNTIF(AB$56:AB56, AB56) -1&lt;=(AC$65-AA$63), RANK(AB56, AB$5:AB$62)+COUNTIF(AB$56:AB56, AB56) -1, ""), "")</f>
        <v/>
      </c>
      <c r="AD56" s="138" t="str">
        <f t="shared" si="66"/>
        <v/>
      </c>
      <c r="AE56" s="142"/>
      <c r="AF56" s="134"/>
      <c r="AG56" s="42" t="str">
        <f t="shared" si="67"/>
        <v/>
      </c>
      <c r="AH56" s="43" t="str">
        <f t="shared" si="46"/>
        <v/>
      </c>
      <c r="AI56" s="43" t="str">
        <f t="shared" si="68"/>
        <v/>
      </c>
      <c r="AJ56" s="43" t="str">
        <f>IF(AE56&lt;&gt;"", IF(RANK(AI56, AI$5:AI$62)+COUNTIF(AI$56:AI56, AI56) -1&lt;=(AJ$65-AH$63), RANK(AI56, AI$5:AI$62)+COUNTIF(AI$56:AI56, AI56) -1, ""), "")</f>
        <v/>
      </c>
      <c r="AK56" s="138" t="str">
        <f t="shared" si="69"/>
        <v/>
      </c>
      <c r="AL56" s="142"/>
      <c r="AM56" s="134"/>
      <c r="AN56" s="42" t="str">
        <f t="shared" si="70"/>
        <v/>
      </c>
      <c r="AO56" s="43" t="str">
        <f t="shared" si="47"/>
        <v/>
      </c>
      <c r="AP56" s="43" t="str">
        <f t="shared" si="71"/>
        <v/>
      </c>
      <c r="AQ56" s="43" t="str">
        <f>IF(AL56&lt;&gt;"", IF(RANK(AP56, AP$5:AP$62)+COUNTIF(AP$56:AP56, AP56) -1&lt;=(AQ$65-AO$63), RANK(AP56, AP$5:AP$62)+COUNTIF(AP$56:AP56, AP56) -1, ""), "")</f>
        <v/>
      </c>
      <c r="AR56" s="138" t="str">
        <f t="shared" si="72"/>
        <v/>
      </c>
      <c r="AS56" s="142"/>
      <c r="AT56" s="134"/>
      <c r="AU56" s="42" t="str">
        <f t="shared" si="73"/>
        <v/>
      </c>
      <c r="AV56" s="43" t="str">
        <f t="shared" si="48"/>
        <v/>
      </c>
      <c r="AW56" s="43" t="str">
        <f t="shared" si="74"/>
        <v/>
      </c>
      <c r="AX56" s="43" t="str">
        <f>IF(AS56&lt;&gt;"", IF(RANK(AW56, AW$5:AW$62)+COUNTIF(AW$56:AW56, AW56) -1&lt;=(AX$65-AV$63), RANK(AW56, AW$5:AW$62)+COUNTIF(AW$56:AW56, AW56) -1, ""), "")</f>
        <v/>
      </c>
      <c r="AY56" s="138" t="str">
        <f t="shared" si="75"/>
        <v/>
      </c>
      <c r="AZ56" s="142"/>
      <c r="BA56" s="134"/>
      <c r="BB56" s="42" t="str">
        <f t="shared" si="76"/>
        <v/>
      </c>
      <c r="BC56" s="43" t="str">
        <f t="shared" si="49"/>
        <v/>
      </c>
      <c r="BD56" s="43" t="str">
        <f t="shared" si="77"/>
        <v/>
      </c>
      <c r="BE56" s="43" t="str">
        <f>IF(AZ56&lt;&gt;"", IF(RANK(BD56, BD$5:BD$62)+COUNTIF(BD$56:BD56, BD56) -1&lt;=(BE$65-BC$63), RANK(BD56, BD$5:BD$62)+COUNTIF(BD$56:BD56, BD56) -1, ""), "")</f>
        <v/>
      </c>
      <c r="BF56" s="138" t="str">
        <f t="shared" si="78"/>
        <v/>
      </c>
      <c r="BG56" s="142"/>
      <c r="BH56" s="134"/>
      <c r="BI56" s="42" t="str">
        <f t="shared" si="79"/>
        <v/>
      </c>
      <c r="BJ56" s="43" t="str">
        <f t="shared" si="50"/>
        <v/>
      </c>
      <c r="BK56" s="43" t="str">
        <f t="shared" si="80"/>
        <v/>
      </c>
      <c r="BL56" s="43" t="str">
        <f>IF(BG56&lt;&gt;"", IF(RANK(BK56, BK$5:BK$62)+COUNTIF(BK$56:BK56, BK56) -1&lt;=(BL$65-BJ$63), RANK(BK56, BK$5:BK$62)+COUNTIF(BK$56:BK56, BK56) -1, ""), "")</f>
        <v/>
      </c>
      <c r="BM56" s="138" t="str">
        <f t="shared" si="81"/>
        <v/>
      </c>
      <c r="BN56" s="142"/>
      <c r="BO56" s="134"/>
      <c r="BP56" s="42" t="str">
        <f t="shared" si="82"/>
        <v/>
      </c>
      <c r="BQ56" s="43" t="str">
        <f t="shared" si="51"/>
        <v/>
      </c>
      <c r="BR56" s="43" t="str">
        <f t="shared" si="83"/>
        <v/>
      </c>
      <c r="BS56" s="43" t="str">
        <f>IF(BN56&lt;&gt;"", IF(RANK(BR56, BR$5:BR$62)+COUNTIF(BR$56:BR56, BR56) -1&lt;=(BS$65-BQ$63), RANK(BR56, BR$5:BR$62)+COUNTIF(BR$56:BR56, BR56) -1, ""), "")</f>
        <v/>
      </c>
      <c r="BT56" s="138" t="str">
        <f t="shared" si="84"/>
        <v/>
      </c>
      <c r="BU56" s="149" t="str">
        <f t="shared" si="85"/>
        <v/>
      </c>
      <c r="BV56" s="50" t="str">
        <f t="shared" si="86"/>
        <v/>
      </c>
      <c r="BW56" s="51"/>
      <c r="BX56" s="84" t="str">
        <f t="shared" si="87"/>
        <v/>
      </c>
      <c r="BY56" s="86" t="str">
        <f t="shared" si="88"/>
        <v/>
      </c>
      <c r="BZ56" s="86"/>
      <c r="CA56" s="83" t="str">
        <f t="shared" si="89"/>
        <v/>
      </c>
      <c r="CB56" s="86" t="str">
        <f t="shared" si="90"/>
        <v/>
      </c>
      <c r="CC56" s="86" t="str">
        <f t="shared" si="91"/>
        <v/>
      </c>
      <c r="CD56" s="84" t="str">
        <f>IF(BX56&lt;&gt;"", IF(RANK(CC56, CC$5:CC$62)+COUNTIF(CC$56:CC56, CC56) -1&lt;=(B$68-BY$63-CB$63), RANK(CC56, CC$5:CC$62)+COUNTIF(CC$56:CC56, CC56) -1, ""), "")</f>
        <v/>
      </c>
      <c r="CE56" s="93" t="str">
        <f t="shared" si="92"/>
        <v/>
      </c>
      <c r="CF56" s="103" t="str">
        <f t="shared" si="93"/>
        <v/>
      </c>
      <c r="CH56" s="144" t="str">
        <f>IF(BV56&lt;&gt; "", BV56/BV63, "")</f>
        <v/>
      </c>
      <c r="CI56" s="62" t="str">
        <f t="shared" si="94"/>
        <v/>
      </c>
      <c r="CJ56" s="70" t="str">
        <f t="shared" si="95"/>
        <v/>
      </c>
      <c r="CL56" s="97" t="str">
        <f t="shared" si="96"/>
        <v/>
      </c>
      <c r="CM56" s="62" t="str">
        <f t="shared" si="52"/>
        <v/>
      </c>
      <c r="CN56" s="62" t="str">
        <f t="shared" si="53"/>
        <v/>
      </c>
      <c r="CO56" s="145" t="str">
        <f t="shared" si="54"/>
        <v/>
      </c>
    </row>
    <row r="57" spans="1:93" ht="15" customHeight="1" x14ac:dyDescent="0.2">
      <c r="A57" s="47" t="s">
        <v>269</v>
      </c>
      <c r="B57" s="48" t="s">
        <v>327</v>
      </c>
      <c r="C57" s="49"/>
      <c r="D57" s="134"/>
      <c r="E57" s="42" t="str">
        <f t="shared" si="55"/>
        <v/>
      </c>
      <c r="F57" s="43" t="str">
        <f t="shared" si="42"/>
        <v/>
      </c>
      <c r="G57" s="43" t="str">
        <f t="shared" si="56"/>
        <v/>
      </c>
      <c r="H57" s="43" t="str">
        <f>IF(C57&lt;&gt;"", IF(RANK(G57, G$5:G$62)+COUNTIF(G$57:G57, G57) -1&lt;=(H$65-F$63), RANK(G57, G$5:G$62)+COUNTIF(G$57:G57, G57) -1, ""), "")</f>
        <v/>
      </c>
      <c r="I57" s="138" t="str">
        <f t="shared" si="57"/>
        <v/>
      </c>
      <c r="J57" s="142"/>
      <c r="K57" s="134"/>
      <c r="L57" s="42" t="str">
        <f t="shared" si="58"/>
        <v/>
      </c>
      <c r="M57" s="43" t="str">
        <f t="shared" si="43"/>
        <v/>
      </c>
      <c r="N57" s="43" t="str">
        <f t="shared" si="59"/>
        <v/>
      </c>
      <c r="O57" s="43" t="str">
        <f>IF(J57&lt;&gt;"", IF(RANK(N57, N$5:N$62)+COUNTIF(N$57:N57, N57) -1&lt;=(O$65-M$63), RANK(N57, N$5:N$62)+COUNTIF(N$57:N57, N57) -1, ""), "")</f>
        <v/>
      </c>
      <c r="P57" s="138" t="str">
        <f t="shared" si="60"/>
        <v/>
      </c>
      <c r="Q57" s="142"/>
      <c r="R57" s="134"/>
      <c r="S57" s="42" t="str">
        <f t="shared" si="61"/>
        <v/>
      </c>
      <c r="T57" s="43" t="str">
        <f t="shared" si="44"/>
        <v/>
      </c>
      <c r="U57" s="43" t="str">
        <f t="shared" si="62"/>
        <v/>
      </c>
      <c r="V57" s="43" t="str">
        <f>IF(Q57&lt;&gt;"", IF(RANK(U57, U$5:U$62)+COUNTIF(U$57:U57, U57) -1&lt;=(V$65-T$63), RANK(U57, U$5:U$62)+COUNTIF(U$57:U57, U57) -1, ""), "")</f>
        <v/>
      </c>
      <c r="W57" s="138" t="str">
        <f t="shared" si="63"/>
        <v/>
      </c>
      <c r="X57" s="142"/>
      <c r="Y57" s="134"/>
      <c r="Z57" s="42" t="str">
        <f t="shared" si="64"/>
        <v/>
      </c>
      <c r="AA57" s="43" t="str">
        <f t="shared" si="45"/>
        <v/>
      </c>
      <c r="AB57" s="43" t="str">
        <f t="shared" si="65"/>
        <v/>
      </c>
      <c r="AC57" s="43" t="str">
        <f>IF(X57&lt;&gt;"", IF(RANK(AB57, AB$5:AB$62)+COUNTIF(AB$57:AB57, AB57) -1&lt;=(AC$65-AA$63), RANK(AB57, AB$5:AB$62)+COUNTIF(AB$57:AB57, AB57) -1, ""), "")</f>
        <v/>
      </c>
      <c r="AD57" s="138" t="str">
        <f t="shared" si="66"/>
        <v/>
      </c>
      <c r="AE57" s="142"/>
      <c r="AF57" s="134"/>
      <c r="AG57" s="42" t="str">
        <f t="shared" si="67"/>
        <v/>
      </c>
      <c r="AH57" s="43" t="str">
        <f t="shared" si="46"/>
        <v/>
      </c>
      <c r="AI57" s="43" t="str">
        <f t="shared" si="68"/>
        <v/>
      </c>
      <c r="AJ57" s="43" t="str">
        <f>IF(AE57&lt;&gt;"", IF(RANK(AI57, AI$5:AI$62)+COUNTIF(AI$57:AI57, AI57) -1&lt;=(AJ$65-AH$63), RANK(AI57, AI$5:AI$62)+COUNTIF(AI$57:AI57, AI57) -1, ""), "")</f>
        <v/>
      </c>
      <c r="AK57" s="138" t="str">
        <f t="shared" si="69"/>
        <v/>
      </c>
      <c r="AL57" s="142"/>
      <c r="AM57" s="134"/>
      <c r="AN57" s="42" t="str">
        <f t="shared" si="70"/>
        <v/>
      </c>
      <c r="AO57" s="43" t="str">
        <f t="shared" si="47"/>
        <v/>
      </c>
      <c r="AP57" s="43" t="str">
        <f t="shared" si="71"/>
        <v/>
      </c>
      <c r="AQ57" s="43" t="str">
        <f>IF(AL57&lt;&gt;"", IF(RANK(AP57, AP$5:AP$62)+COUNTIF(AP$57:AP57, AP57) -1&lt;=(AQ$65-AO$63), RANK(AP57, AP$5:AP$62)+COUNTIF(AP$57:AP57, AP57) -1, ""), "")</f>
        <v/>
      </c>
      <c r="AR57" s="138" t="str">
        <f t="shared" si="72"/>
        <v/>
      </c>
      <c r="AS57" s="142"/>
      <c r="AT57" s="134"/>
      <c r="AU57" s="42" t="str">
        <f t="shared" si="73"/>
        <v/>
      </c>
      <c r="AV57" s="43" t="str">
        <f t="shared" si="48"/>
        <v/>
      </c>
      <c r="AW57" s="43" t="str">
        <f t="shared" si="74"/>
        <v/>
      </c>
      <c r="AX57" s="43" t="str">
        <f>IF(AS57&lt;&gt;"", IF(RANK(AW57, AW$5:AW$62)+COUNTIF(AW$57:AW57, AW57) -1&lt;=(AX$65-AV$63), RANK(AW57, AW$5:AW$62)+COUNTIF(AW$57:AW57, AW57) -1, ""), "")</f>
        <v/>
      </c>
      <c r="AY57" s="138" t="str">
        <f t="shared" si="75"/>
        <v/>
      </c>
      <c r="AZ57" s="142"/>
      <c r="BA57" s="134"/>
      <c r="BB57" s="42" t="str">
        <f t="shared" si="76"/>
        <v/>
      </c>
      <c r="BC57" s="43" t="str">
        <f t="shared" si="49"/>
        <v/>
      </c>
      <c r="BD57" s="43" t="str">
        <f t="shared" si="77"/>
        <v/>
      </c>
      <c r="BE57" s="43" t="str">
        <f>IF(AZ57&lt;&gt;"", IF(RANK(BD57, BD$5:BD$62)+COUNTIF(BD$57:BD57, BD57) -1&lt;=(BE$65-BC$63), RANK(BD57, BD$5:BD$62)+COUNTIF(BD$57:BD57, BD57) -1, ""), "")</f>
        <v/>
      </c>
      <c r="BF57" s="138" t="str">
        <f t="shared" si="78"/>
        <v/>
      </c>
      <c r="BG57" s="142"/>
      <c r="BH57" s="134"/>
      <c r="BI57" s="42" t="str">
        <f t="shared" si="79"/>
        <v/>
      </c>
      <c r="BJ57" s="43" t="str">
        <f t="shared" si="50"/>
        <v/>
      </c>
      <c r="BK57" s="43" t="str">
        <f t="shared" si="80"/>
        <v/>
      </c>
      <c r="BL57" s="43" t="str">
        <f>IF(BG57&lt;&gt;"", IF(RANK(BK57, BK$5:BK$62)+COUNTIF(BK$57:BK57, BK57) -1&lt;=(BL$65-BJ$63), RANK(BK57, BK$5:BK$62)+COUNTIF(BK$57:BK57, BK57) -1, ""), "")</f>
        <v/>
      </c>
      <c r="BM57" s="138" t="str">
        <f t="shared" si="81"/>
        <v/>
      </c>
      <c r="BN57" s="142"/>
      <c r="BO57" s="134"/>
      <c r="BP57" s="42" t="str">
        <f t="shared" si="82"/>
        <v/>
      </c>
      <c r="BQ57" s="43" t="str">
        <f t="shared" si="51"/>
        <v/>
      </c>
      <c r="BR57" s="43" t="str">
        <f t="shared" si="83"/>
        <v/>
      </c>
      <c r="BS57" s="43" t="str">
        <f>IF(BN57&lt;&gt;"", IF(RANK(BR57, BR$5:BR$62)+COUNTIF(BR$57:BR57, BR57) -1&lt;=(BS$65-BQ$63), RANK(BR57, BR$5:BR$62)+COUNTIF(BR$57:BR57, BR57) -1, ""), "")</f>
        <v/>
      </c>
      <c r="BT57" s="138" t="str">
        <f t="shared" si="84"/>
        <v/>
      </c>
      <c r="BU57" s="149" t="str">
        <f t="shared" si="85"/>
        <v/>
      </c>
      <c r="BV57" s="50" t="str">
        <f t="shared" si="86"/>
        <v/>
      </c>
      <c r="BW57" s="51"/>
      <c r="BX57" s="84" t="str">
        <f t="shared" si="87"/>
        <v/>
      </c>
      <c r="BY57" s="86" t="str">
        <f t="shared" si="88"/>
        <v/>
      </c>
      <c r="BZ57" s="86"/>
      <c r="CA57" s="83" t="str">
        <f t="shared" si="89"/>
        <v/>
      </c>
      <c r="CB57" s="86" t="str">
        <f t="shared" si="90"/>
        <v/>
      </c>
      <c r="CC57" s="86" t="str">
        <f t="shared" si="91"/>
        <v/>
      </c>
      <c r="CD57" s="84" t="str">
        <f>IF(BX57&lt;&gt;"", IF(RANK(CC57, CC$5:CC$62)+COUNTIF(CC$57:CC57, CC57) -1&lt;=(B$68-BY$63-CB$63), RANK(CC57, CC$5:CC$62)+COUNTIF(CC$57:CC57, CC57) -1, ""), "")</f>
        <v/>
      </c>
      <c r="CE57" s="93" t="str">
        <f t="shared" si="92"/>
        <v/>
      </c>
      <c r="CF57" s="103" t="str">
        <f t="shared" si="93"/>
        <v/>
      </c>
      <c r="CH57" s="144" t="str">
        <f>IF(BV57&lt;&gt; "", BV57/BV63, "")</f>
        <v/>
      </c>
      <c r="CI57" s="62" t="str">
        <f t="shared" si="94"/>
        <v/>
      </c>
      <c r="CJ57" s="70" t="str">
        <f t="shared" si="95"/>
        <v/>
      </c>
      <c r="CL57" s="97" t="str">
        <f t="shared" si="96"/>
        <v/>
      </c>
      <c r="CM57" s="62" t="str">
        <f t="shared" si="52"/>
        <v/>
      </c>
      <c r="CN57" s="62" t="str">
        <f t="shared" si="53"/>
        <v/>
      </c>
      <c r="CO57" s="145" t="str">
        <f t="shared" si="54"/>
        <v/>
      </c>
    </row>
    <row r="58" spans="1:93" ht="15" customHeight="1" x14ac:dyDescent="0.2">
      <c r="A58" s="47" t="s">
        <v>270</v>
      </c>
      <c r="B58" s="48" t="s">
        <v>328</v>
      </c>
      <c r="C58" s="49"/>
      <c r="D58" s="134"/>
      <c r="E58" s="42" t="str">
        <f t="shared" si="55"/>
        <v/>
      </c>
      <c r="F58" s="43" t="str">
        <f t="shared" si="42"/>
        <v/>
      </c>
      <c r="G58" s="43" t="str">
        <f t="shared" si="56"/>
        <v/>
      </c>
      <c r="H58" s="43" t="str">
        <f>IF(C58&lt;&gt;"", IF(RANK(G58, G$5:G$62)+COUNTIF(G$58:G58, G58) -1&lt;=(H$65-F$63), RANK(G58, G$5:G$62)+COUNTIF(G$58:G58, G58) -1, ""), "")</f>
        <v/>
      </c>
      <c r="I58" s="44" t="str">
        <f t="shared" si="57"/>
        <v/>
      </c>
      <c r="J58" s="142"/>
      <c r="K58" s="134"/>
      <c r="L58" s="42" t="str">
        <f t="shared" si="58"/>
        <v/>
      </c>
      <c r="M58" s="43" t="str">
        <f t="shared" si="43"/>
        <v/>
      </c>
      <c r="N58" s="43" t="str">
        <f t="shared" si="59"/>
        <v/>
      </c>
      <c r="O58" s="43" t="str">
        <f>IF(J58&lt;&gt;"", IF(RANK(N58, N$5:N$62)+COUNTIF(N$58:N58, N58) -1&lt;=(O$65-M$63), RANK(N58, N$5:N$62)+COUNTIF(N$58:N58, N58) -1, ""), "")</f>
        <v/>
      </c>
      <c r="P58" s="44" t="str">
        <f t="shared" si="60"/>
        <v/>
      </c>
      <c r="Q58" s="142"/>
      <c r="R58" s="134"/>
      <c r="S58" s="42" t="str">
        <f t="shared" si="61"/>
        <v/>
      </c>
      <c r="T58" s="43" t="str">
        <f t="shared" si="44"/>
        <v/>
      </c>
      <c r="U58" s="43" t="str">
        <f t="shared" si="62"/>
        <v/>
      </c>
      <c r="V58" s="43" t="str">
        <f>IF(Q58&lt;&gt;"", IF(RANK(U58, U$5:U$62)+COUNTIF(U$58:U58, U58) -1&lt;=(V$65-T$63), RANK(U58, U$5:U$62)+COUNTIF(U$58:U58, U58) -1, ""), "")</f>
        <v/>
      </c>
      <c r="W58" s="44" t="str">
        <f t="shared" si="63"/>
        <v/>
      </c>
      <c r="X58" s="142"/>
      <c r="Y58" s="134"/>
      <c r="Z58" s="42" t="str">
        <f t="shared" si="64"/>
        <v/>
      </c>
      <c r="AA58" s="43" t="str">
        <f t="shared" si="45"/>
        <v/>
      </c>
      <c r="AB58" s="43" t="str">
        <f t="shared" si="65"/>
        <v/>
      </c>
      <c r="AC58" s="43" t="str">
        <f>IF(X58&lt;&gt;"", IF(RANK(AB58, AB$5:AB$62)+COUNTIF(AB$58:AB58, AB58) -1&lt;=(AC$65-AA$63), RANK(AB58, AB$5:AB$62)+COUNTIF(AB$58:AB58, AB58) -1, ""), "")</f>
        <v/>
      </c>
      <c r="AD58" s="44" t="str">
        <f t="shared" si="66"/>
        <v/>
      </c>
      <c r="AE58" s="142"/>
      <c r="AF58" s="134"/>
      <c r="AG58" s="42" t="str">
        <f t="shared" si="67"/>
        <v/>
      </c>
      <c r="AH58" s="43" t="str">
        <f t="shared" si="46"/>
        <v/>
      </c>
      <c r="AI58" s="43" t="str">
        <f t="shared" si="68"/>
        <v/>
      </c>
      <c r="AJ58" s="43" t="str">
        <f>IF(AE58&lt;&gt;"", IF(RANK(AI58, AI$5:AI$62)+COUNTIF(AI$58:AI58, AI58) -1&lt;=(AJ$65-AH$63), RANK(AI58, AI$5:AI$62)+COUNTIF(AI$58:AI58, AI58) -1, ""), "")</f>
        <v/>
      </c>
      <c r="AK58" s="44" t="str">
        <f t="shared" si="69"/>
        <v/>
      </c>
      <c r="AL58" s="142"/>
      <c r="AM58" s="134"/>
      <c r="AN58" s="42" t="str">
        <f t="shared" si="70"/>
        <v/>
      </c>
      <c r="AO58" s="43" t="str">
        <f t="shared" si="47"/>
        <v/>
      </c>
      <c r="AP58" s="43" t="str">
        <f t="shared" si="71"/>
        <v/>
      </c>
      <c r="AQ58" s="43" t="str">
        <f>IF(AL58&lt;&gt;"", IF(RANK(AP58, AP$5:AP$62)+COUNTIF(AP$58:AP58, AP58) -1&lt;=(AQ$65-AO$63), RANK(AP58, AP$5:AP$62)+COUNTIF(AP$58:AP58, AP58) -1, ""), "")</f>
        <v/>
      </c>
      <c r="AR58" s="44" t="str">
        <f t="shared" si="72"/>
        <v/>
      </c>
      <c r="AS58" s="142"/>
      <c r="AT58" s="134"/>
      <c r="AU58" s="42" t="str">
        <f t="shared" si="73"/>
        <v/>
      </c>
      <c r="AV58" s="43" t="str">
        <f t="shared" si="48"/>
        <v/>
      </c>
      <c r="AW58" s="43" t="str">
        <f t="shared" si="74"/>
        <v/>
      </c>
      <c r="AX58" s="43" t="str">
        <f>IF(AS58&lt;&gt;"", IF(RANK(AW58, AW$5:AW$62)+COUNTIF(AW$58:AW58, AW58) -1&lt;=(AX$65-AV$63), RANK(AW58, AW$5:AW$62)+COUNTIF(AW$58:AW58, AW58) -1, ""), "")</f>
        <v/>
      </c>
      <c r="AY58" s="44" t="str">
        <f t="shared" si="75"/>
        <v/>
      </c>
      <c r="AZ58" s="142"/>
      <c r="BA58" s="134"/>
      <c r="BB58" s="42" t="str">
        <f t="shared" si="76"/>
        <v/>
      </c>
      <c r="BC58" s="43" t="str">
        <f t="shared" si="49"/>
        <v/>
      </c>
      <c r="BD58" s="43" t="str">
        <f t="shared" si="77"/>
        <v/>
      </c>
      <c r="BE58" s="43" t="str">
        <f>IF(AZ58&lt;&gt;"", IF(RANK(BD58, BD$5:BD$62)+COUNTIF(BD$58:BD58, BD58) -1&lt;=(BE$65-BC$63), RANK(BD58, BD$5:BD$62)+COUNTIF(BD$58:BD58, BD58) -1, ""), "")</f>
        <v/>
      </c>
      <c r="BF58" s="44" t="str">
        <f t="shared" si="78"/>
        <v/>
      </c>
      <c r="BG58" s="142"/>
      <c r="BH58" s="134"/>
      <c r="BI58" s="42" t="str">
        <f t="shared" si="79"/>
        <v/>
      </c>
      <c r="BJ58" s="43" t="str">
        <f t="shared" si="50"/>
        <v/>
      </c>
      <c r="BK58" s="43" t="str">
        <f t="shared" si="80"/>
        <v/>
      </c>
      <c r="BL58" s="43" t="str">
        <f>IF(BG58&lt;&gt;"", IF(RANK(BK58, BK$5:BK$62)+COUNTIF(BK$58:BK58, BK58) -1&lt;=(BL$65-BJ$63), RANK(BK58, BK$5:BK$62)+COUNTIF(BK$58:BK58, BK58) -1, ""), "")</f>
        <v/>
      </c>
      <c r="BM58" s="44" t="str">
        <f t="shared" si="81"/>
        <v/>
      </c>
      <c r="BN58" s="142"/>
      <c r="BO58" s="134"/>
      <c r="BP58" s="42" t="str">
        <f t="shared" si="82"/>
        <v/>
      </c>
      <c r="BQ58" s="43" t="str">
        <f t="shared" si="51"/>
        <v/>
      </c>
      <c r="BR58" s="43" t="str">
        <f t="shared" si="83"/>
        <v/>
      </c>
      <c r="BS58" s="43" t="str">
        <f>IF(BN58&lt;&gt;"", IF(RANK(BR58, BR$5:BR$62)+COUNTIF(BR$58:BR58, BR58) -1&lt;=(BS$65-BQ$63), RANK(BR58, BR$5:BR$62)+COUNTIF(BR$58:BR58, BR58) -1, ""), "")</f>
        <v/>
      </c>
      <c r="BT58" s="44" t="str">
        <f t="shared" si="84"/>
        <v/>
      </c>
      <c r="BU58" s="148" t="str">
        <f t="shared" si="85"/>
        <v/>
      </c>
      <c r="BV58" s="50" t="str">
        <f t="shared" si="86"/>
        <v/>
      </c>
      <c r="BW58" s="51"/>
      <c r="BX58" s="84" t="str">
        <f t="shared" si="87"/>
        <v/>
      </c>
      <c r="BY58" s="86" t="str">
        <f t="shared" si="88"/>
        <v/>
      </c>
      <c r="BZ58" s="86"/>
      <c r="CA58" s="83" t="str">
        <f t="shared" si="89"/>
        <v/>
      </c>
      <c r="CB58" s="86" t="str">
        <f t="shared" si="90"/>
        <v/>
      </c>
      <c r="CC58" s="86" t="str">
        <f t="shared" si="91"/>
        <v/>
      </c>
      <c r="CD58" s="84" t="str">
        <f>IF(BX58&lt;&gt;"", IF(RANK(CC58, CC$5:CC$62)+COUNTIF(CC$58:CC58, CC58) -1&lt;=(B$68-BY$63-CB$63), RANK(CC58, CC$5:CC$62)+COUNTIF(CC$58:CC58, CC58) -1, ""), "")</f>
        <v/>
      </c>
      <c r="CE58" s="93" t="str">
        <f t="shared" si="92"/>
        <v/>
      </c>
      <c r="CF58" s="103" t="str">
        <f t="shared" si="93"/>
        <v/>
      </c>
      <c r="CH58" s="144" t="str">
        <f>IF(BV58&lt;&gt; "", BV58/BV63, "")</f>
        <v/>
      </c>
      <c r="CI58" s="62" t="str">
        <f t="shared" si="94"/>
        <v/>
      </c>
      <c r="CJ58" s="70" t="str">
        <f t="shared" si="95"/>
        <v/>
      </c>
      <c r="CL58" s="97" t="str">
        <f t="shared" si="96"/>
        <v/>
      </c>
      <c r="CM58" s="62" t="str">
        <f t="shared" si="52"/>
        <v/>
      </c>
      <c r="CN58" s="62" t="str">
        <f t="shared" si="53"/>
        <v/>
      </c>
      <c r="CO58" s="145" t="str">
        <f t="shared" si="54"/>
        <v/>
      </c>
    </row>
    <row r="59" spans="1:93" ht="15" customHeight="1" x14ac:dyDescent="0.2">
      <c r="A59" s="47" t="s">
        <v>271</v>
      </c>
      <c r="B59" s="48" t="s">
        <v>329</v>
      </c>
      <c r="C59" s="49"/>
      <c r="D59" s="134"/>
      <c r="E59" s="42" t="str">
        <f t="shared" si="55"/>
        <v/>
      </c>
      <c r="F59" s="43" t="str">
        <f t="shared" si="42"/>
        <v/>
      </c>
      <c r="G59" s="43" t="str">
        <f t="shared" si="56"/>
        <v/>
      </c>
      <c r="H59" s="43" t="str">
        <f>IF(C59&lt;&gt;"", IF(RANK(G59, G$5:G$62)+COUNTIF(G$59:G59, G59) -1&lt;=(H$65-F$63), RANK(G59, G$5:G$62)+COUNTIF(G$59:G59, G59) -1, ""), "")</f>
        <v/>
      </c>
      <c r="I59" s="44" t="str">
        <f t="shared" si="57"/>
        <v/>
      </c>
      <c r="J59" s="142"/>
      <c r="K59" s="134"/>
      <c r="L59" s="42" t="str">
        <f t="shared" si="58"/>
        <v/>
      </c>
      <c r="M59" s="43" t="str">
        <f t="shared" si="43"/>
        <v/>
      </c>
      <c r="N59" s="43" t="str">
        <f t="shared" si="59"/>
        <v/>
      </c>
      <c r="O59" s="43" t="str">
        <f>IF(J59&lt;&gt;"", IF(RANK(N59, N$5:N$62)+COUNTIF(N$59:N59, N59) -1&lt;=(O$65-M$63), RANK(N59, N$5:N$62)+COUNTIF(N$59:N59, N59) -1, ""), "")</f>
        <v/>
      </c>
      <c r="P59" s="44" t="str">
        <f t="shared" si="60"/>
        <v/>
      </c>
      <c r="Q59" s="142"/>
      <c r="R59" s="134"/>
      <c r="S59" s="42" t="str">
        <f t="shared" si="61"/>
        <v/>
      </c>
      <c r="T59" s="43" t="str">
        <f t="shared" si="44"/>
        <v/>
      </c>
      <c r="U59" s="43" t="str">
        <f t="shared" si="62"/>
        <v/>
      </c>
      <c r="V59" s="43" t="str">
        <f>IF(Q59&lt;&gt;"", IF(RANK(U59, U$5:U$62)+COUNTIF(U$59:U59, U59) -1&lt;=(V$65-T$63), RANK(U59, U$5:U$62)+COUNTIF(U$59:U59, U59) -1, ""), "")</f>
        <v/>
      </c>
      <c r="W59" s="44" t="str">
        <f t="shared" si="63"/>
        <v/>
      </c>
      <c r="X59" s="142"/>
      <c r="Y59" s="134"/>
      <c r="Z59" s="42" t="str">
        <f t="shared" si="64"/>
        <v/>
      </c>
      <c r="AA59" s="43" t="str">
        <f t="shared" si="45"/>
        <v/>
      </c>
      <c r="AB59" s="43" t="str">
        <f t="shared" si="65"/>
        <v/>
      </c>
      <c r="AC59" s="43" t="str">
        <f>IF(X59&lt;&gt;"", IF(RANK(AB59, AB$5:AB$62)+COUNTIF(AB$59:AB59, AB59) -1&lt;=(AC$65-AA$63), RANK(AB59, AB$5:AB$62)+COUNTIF(AB$59:AB59, AB59) -1, ""), "")</f>
        <v/>
      </c>
      <c r="AD59" s="44" t="str">
        <f t="shared" si="66"/>
        <v/>
      </c>
      <c r="AE59" s="142"/>
      <c r="AF59" s="134"/>
      <c r="AG59" s="42" t="str">
        <f t="shared" si="67"/>
        <v/>
      </c>
      <c r="AH59" s="43" t="str">
        <f t="shared" si="46"/>
        <v/>
      </c>
      <c r="AI59" s="43" t="str">
        <f t="shared" si="68"/>
        <v/>
      </c>
      <c r="AJ59" s="43" t="str">
        <f>IF(AE59&lt;&gt;"", IF(RANK(AI59, AI$5:AI$62)+COUNTIF(AI$59:AI59, AI59) -1&lt;=(AJ$65-AH$63), RANK(AI59, AI$5:AI$62)+COUNTIF(AI$59:AI59, AI59) -1, ""), "")</f>
        <v/>
      </c>
      <c r="AK59" s="44" t="str">
        <f t="shared" si="69"/>
        <v/>
      </c>
      <c r="AL59" s="142"/>
      <c r="AM59" s="134"/>
      <c r="AN59" s="42" t="str">
        <f t="shared" si="70"/>
        <v/>
      </c>
      <c r="AO59" s="43" t="str">
        <f t="shared" si="47"/>
        <v/>
      </c>
      <c r="AP59" s="43" t="str">
        <f t="shared" si="71"/>
        <v/>
      </c>
      <c r="AQ59" s="43" t="str">
        <f>IF(AL59&lt;&gt;"", IF(RANK(AP59, AP$5:AP$62)+COUNTIF(AP$59:AP59, AP59) -1&lt;=(AQ$65-AO$63), RANK(AP59, AP$5:AP$62)+COUNTIF(AP$59:AP59, AP59) -1, ""), "")</f>
        <v/>
      </c>
      <c r="AR59" s="44" t="str">
        <f t="shared" si="72"/>
        <v/>
      </c>
      <c r="AS59" s="142"/>
      <c r="AT59" s="134"/>
      <c r="AU59" s="42" t="str">
        <f t="shared" si="73"/>
        <v/>
      </c>
      <c r="AV59" s="43" t="str">
        <f t="shared" si="48"/>
        <v/>
      </c>
      <c r="AW59" s="43" t="str">
        <f t="shared" si="74"/>
        <v/>
      </c>
      <c r="AX59" s="43" t="str">
        <f>IF(AS59&lt;&gt;"", IF(RANK(AW59, AW$5:AW$62)+COUNTIF(AW$59:AW59, AW59) -1&lt;=(AX$65-AV$63), RANK(AW59, AW$5:AW$62)+COUNTIF(AW$59:AW59, AW59) -1, ""), "")</f>
        <v/>
      </c>
      <c r="AY59" s="44" t="str">
        <f t="shared" si="75"/>
        <v/>
      </c>
      <c r="AZ59" s="142"/>
      <c r="BA59" s="134"/>
      <c r="BB59" s="42" t="str">
        <f t="shared" si="76"/>
        <v/>
      </c>
      <c r="BC59" s="43" t="str">
        <f t="shared" si="49"/>
        <v/>
      </c>
      <c r="BD59" s="43" t="str">
        <f t="shared" si="77"/>
        <v/>
      </c>
      <c r="BE59" s="43" t="str">
        <f>IF(AZ59&lt;&gt;"", IF(RANK(BD59, BD$5:BD$62)+COUNTIF(BD$59:BD59, BD59) -1&lt;=(BE$65-BC$63), RANK(BD59, BD$5:BD$62)+COUNTIF(BD$59:BD59, BD59) -1, ""), "")</f>
        <v/>
      </c>
      <c r="BF59" s="44" t="str">
        <f t="shared" si="78"/>
        <v/>
      </c>
      <c r="BG59" s="142"/>
      <c r="BH59" s="134"/>
      <c r="BI59" s="42" t="str">
        <f t="shared" si="79"/>
        <v/>
      </c>
      <c r="BJ59" s="43" t="str">
        <f t="shared" si="50"/>
        <v/>
      </c>
      <c r="BK59" s="43" t="str">
        <f t="shared" si="80"/>
        <v/>
      </c>
      <c r="BL59" s="43" t="str">
        <f>IF(BG59&lt;&gt;"", IF(RANK(BK59, BK$5:BK$62)+COUNTIF(BK$59:BK59, BK59) -1&lt;=(BL$65-BJ$63), RANK(BK59, BK$5:BK$62)+COUNTIF(BK$59:BK59, BK59) -1, ""), "")</f>
        <v/>
      </c>
      <c r="BM59" s="44" t="str">
        <f t="shared" si="81"/>
        <v/>
      </c>
      <c r="BN59" s="142"/>
      <c r="BO59" s="134"/>
      <c r="BP59" s="42" t="str">
        <f t="shared" si="82"/>
        <v/>
      </c>
      <c r="BQ59" s="43" t="str">
        <f t="shared" si="51"/>
        <v/>
      </c>
      <c r="BR59" s="43" t="str">
        <f t="shared" si="83"/>
        <v/>
      </c>
      <c r="BS59" s="43" t="str">
        <f>IF(BN59&lt;&gt;"", IF(RANK(BR59, BR$5:BR$62)+COUNTIF(BR$59:BR59, BR59) -1&lt;=(BS$65-BQ$63), RANK(BR59, BR$5:BR$62)+COUNTIF(BR$59:BR59, BR59) -1, ""), "")</f>
        <v/>
      </c>
      <c r="BT59" s="44" t="str">
        <f t="shared" si="84"/>
        <v/>
      </c>
      <c r="BU59" s="148" t="str">
        <f t="shared" si="85"/>
        <v/>
      </c>
      <c r="BV59" s="50" t="str">
        <f t="shared" si="86"/>
        <v/>
      </c>
      <c r="BW59" s="51"/>
      <c r="BX59" s="84" t="str">
        <f t="shared" si="87"/>
        <v/>
      </c>
      <c r="BY59" s="86" t="str">
        <f t="shared" si="88"/>
        <v/>
      </c>
      <c r="BZ59" s="86"/>
      <c r="CA59" s="83" t="str">
        <f t="shared" si="89"/>
        <v/>
      </c>
      <c r="CB59" s="86" t="str">
        <f t="shared" si="90"/>
        <v/>
      </c>
      <c r="CC59" s="86" t="str">
        <f t="shared" si="91"/>
        <v/>
      </c>
      <c r="CD59" s="84" t="str">
        <f>IF(BX59&lt;&gt;"", IF(RANK(CC59, CC$5:CC$62)+COUNTIF(CC$59:CC59, CC59) -1&lt;=(B$68-BY$63-CB$63), RANK(CC59, CC$5:CC$62)+COUNTIF(CC$59:CC59, CC59) -1, ""), "")</f>
        <v/>
      </c>
      <c r="CE59" s="93" t="str">
        <f t="shared" si="92"/>
        <v/>
      </c>
      <c r="CF59" s="103" t="str">
        <f t="shared" si="93"/>
        <v/>
      </c>
      <c r="CH59" s="144" t="str">
        <f>IF(BV59&lt;&gt; "", BV59/BV63, "")</f>
        <v/>
      </c>
      <c r="CI59" s="62" t="str">
        <f t="shared" si="94"/>
        <v/>
      </c>
      <c r="CJ59" s="70" t="str">
        <f t="shared" si="95"/>
        <v/>
      </c>
      <c r="CL59" s="97" t="str">
        <f t="shared" si="96"/>
        <v/>
      </c>
      <c r="CM59" s="62" t="str">
        <f t="shared" si="52"/>
        <v/>
      </c>
      <c r="CN59" s="62" t="str">
        <f t="shared" si="53"/>
        <v/>
      </c>
      <c r="CO59" s="145" t="str">
        <f t="shared" si="54"/>
        <v/>
      </c>
    </row>
    <row r="60" spans="1:93" ht="15" customHeight="1" x14ac:dyDescent="0.2">
      <c r="A60" s="47" t="s">
        <v>272</v>
      </c>
      <c r="B60" s="48" t="s">
        <v>330</v>
      </c>
      <c r="C60" s="49"/>
      <c r="D60" s="134"/>
      <c r="E60" s="42" t="str">
        <f t="shared" si="55"/>
        <v/>
      </c>
      <c r="F60" s="43" t="str">
        <f t="shared" si="42"/>
        <v/>
      </c>
      <c r="G60" s="43" t="str">
        <f t="shared" si="56"/>
        <v/>
      </c>
      <c r="H60" s="43" t="str">
        <f>IF(C60&lt;&gt;"", IF(RANK(G60, G$5:G$62)+COUNTIF(G$60:G60, G60) -1&lt;=(H$65-F$63), RANK(G60, G$5:G$62)+COUNTIF(G$60:G60, G60) -1, ""), "")</f>
        <v/>
      </c>
      <c r="I60" s="44" t="str">
        <f t="shared" si="57"/>
        <v/>
      </c>
      <c r="J60" s="142"/>
      <c r="K60" s="134"/>
      <c r="L60" s="42" t="str">
        <f t="shared" si="58"/>
        <v/>
      </c>
      <c r="M60" s="43" t="str">
        <f t="shared" si="43"/>
        <v/>
      </c>
      <c r="N60" s="43" t="str">
        <f t="shared" si="59"/>
        <v/>
      </c>
      <c r="O60" s="43" t="str">
        <f>IF(J60&lt;&gt;"", IF(RANK(N60, N$5:N$62)+COUNTIF(N$60:N60, N60) -1&lt;=(O$65-M$63), RANK(N60, N$5:N$62)+COUNTIF(N$60:N60, N60) -1, ""), "")</f>
        <v/>
      </c>
      <c r="P60" s="44" t="str">
        <f t="shared" si="60"/>
        <v/>
      </c>
      <c r="Q60" s="142"/>
      <c r="R60" s="134"/>
      <c r="S60" s="42" t="str">
        <f t="shared" si="61"/>
        <v/>
      </c>
      <c r="T60" s="43" t="str">
        <f t="shared" si="44"/>
        <v/>
      </c>
      <c r="U60" s="43" t="str">
        <f t="shared" si="62"/>
        <v/>
      </c>
      <c r="V60" s="43" t="str">
        <f>IF(Q60&lt;&gt;"", IF(RANK(U60, U$5:U$62)+COUNTIF(U$60:U60, U60) -1&lt;=(V$65-T$63), RANK(U60, U$5:U$62)+COUNTIF(U$60:U60, U60) -1, ""), "")</f>
        <v/>
      </c>
      <c r="W60" s="44" t="str">
        <f t="shared" si="63"/>
        <v/>
      </c>
      <c r="X60" s="142"/>
      <c r="Y60" s="134"/>
      <c r="Z60" s="42" t="str">
        <f t="shared" si="64"/>
        <v/>
      </c>
      <c r="AA60" s="43" t="str">
        <f t="shared" si="45"/>
        <v/>
      </c>
      <c r="AB60" s="43" t="str">
        <f t="shared" si="65"/>
        <v/>
      </c>
      <c r="AC60" s="43" t="str">
        <f>IF(X60&lt;&gt;"", IF(RANK(AB60, AB$5:AB$62)+COUNTIF(AB$60:AB60, AB60) -1&lt;=(AC$65-AA$63), RANK(AB60, AB$5:AB$62)+COUNTIF(AB$60:AB60, AB60) -1, ""), "")</f>
        <v/>
      </c>
      <c r="AD60" s="44" t="str">
        <f t="shared" si="66"/>
        <v/>
      </c>
      <c r="AE60" s="142"/>
      <c r="AF60" s="134"/>
      <c r="AG60" s="42" t="str">
        <f t="shared" si="67"/>
        <v/>
      </c>
      <c r="AH60" s="43" t="str">
        <f t="shared" si="46"/>
        <v/>
      </c>
      <c r="AI60" s="43" t="str">
        <f t="shared" si="68"/>
        <v/>
      </c>
      <c r="AJ60" s="43" t="str">
        <f>IF(AE60&lt;&gt;"", IF(RANK(AI60, AI$5:AI$62)+COUNTIF(AI$60:AI60, AI60) -1&lt;=(AJ$65-AH$63), RANK(AI60, AI$5:AI$62)+COUNTIF(AI$60:AI60, AI60) -1, ""), "")</f>
        <v/>
      </c>
      <c r="AK60" s="44" t="str">
        <f t="shared" si="69"/>
        <v/>
      </c>
      <c r="AL60" s="142"/>
      <c r="AM60" s="134"/>
      <c r="AN60" s="42" t="str">
        <f t="shared" si="70"/>
        <v/>
      </c>
      <c r="AO60" s="43" t="str">
        <f t="shared" si="47"/>
        <v/>
      </c>
      <c r="AP60" s="43" t="str">
        <f t="shared" si="71"/>
        <v/>
      </c>
      <c r="AQ60" s="43" t="str">
        <f>IF(AL60&lt;&gt;"", IF(RANK(AP60, AP$5:AP$62)+COUNTIF(AP$60:AP60, AP60) -1&lt;=(AQ$65-AO$63), RANK(AP60, AP$5:AP$62)+COUNTIF(AP$60:AP60, AP60) -1, ""), "")</f>
        <v/>
      </c>
      <c r="AR60" s="44" t="str">
        <f t="shared" si="72"/>
        <v/>
      </c>
      <c r="AS60" s="142"/>
      <c r="AT60" s="134"/>
      <c r="AU60" s="42" t="str">
        <f t="shared" si="73"/>
        <v/>
      </c>
      <c r="AV60" s="43" t="str">
        <f t="shared" si="48"/>
        <v/>
      </c>
      <c r="AW60" s="43" t="str">
        <f t="shared" si="74"/>
        <v/>
      </c>
      <c r="AX60" s="43" t="str">
        <f>IF(AS60&lt;&gt;"", IF(RANK(AW60, AW$5:AW$62)+COUNTIF(AW$60:AW60, AW60) -1&lt;=(AX$65-AV$63), RANK(AW60, AW$5:AW$62)+COUNTIF(AW$60:AW60, AW60) -1, ""), "")</f>
        <v/>
      </c>
      <c r="AY60" s="44" t="str">
        <f t="shared" si="75"/>
        <v/>
      </c>
      <c r="AZ60" s="142"/>
      <c r="BA60" s="134"/>
      <c r="BB60" s="42" t="str">
        <f t="shared" si="76"/>
        <v/>
      </c>
      <c r="BC60" s="43" t="str">
        <f t="shared" si="49"/>
        <v/>
      </c>
      <c r="BD60" s="43" t="str">
        <f t="shared" si="77"/>
        <v/>
      </c>
      <c r="BE60" s="43" t="str">
        <f>IF(AZ60&lt;&gt;"", IF(RANK(BD60, BD$5:BD$62)+COUNTIF(BD$60:BD60, BD60) -1&lt;=(BE$65-BC$63), RANK(BD60, BD$5:BD$62)+COUNTIF(BD$60:BD60, BD60) -1, ""), "")</f>
        <v/>
      </c>
      <c r="BF60" s="44" t="str">
        <f t="shared" si="78"/>
        <v/>
      </c>
      <c r="BG60" s="142"/>
      <c r="BH60" s="134"/>
      <c r="BI60" s="42" t="str">
        <f t="shared" si="79"/>
        <v/>
      </c>
      <c r="BJ60" s="43" t="str">
        <f t="shared" si="50"/>
        <v/>
      </c>
      <c r="BK60" s="43" t="str">
        <f t="shared" si="80"/>
        <v/>
      </c>
      <c r="BL60" s="43" t="str">
        <f>IF(BG60&lt;&gt;"", IF(RANK(BK60, BK$5:BK$62)+COUNTIF(BK$60:BK60, BK60) -1&lt;=(BL$65-BJ$63), RANK(BK60, BK$5:BK$62)+COUNTIF(BK$60:BK60, BK60) -1, ""), "")</f>
        <v/>
      </c>
      <c r="BM60" s="44" t="str">
        <f t="shared" si="81"/>
        <v/>
      </c>
      <c r="BN60" s="142"/>
      <c r="BO60" s="134"/>
      <c r="BP60" s="42" t="str">
        <f t="shared" si="82"/>
        <v/>
      </c>
      <c r="BQ60" s="43" t="str">
        <f t="shared" si="51"/>
        <v/>
      </c>
      <c r="BR60" s="43" t="str">
        <f t="shared" si="83"/>
        <v/>
      </c>
      <c r="BS60" s="43" t="str">
        <f>IF(BN60&lt;&gt;"", IF(RANK(BR60, BR$5:BR$62)+COUNTIF(BR$60:BR60, BR60) -1&lt;=(BS$65-BQ$63), RANK(BR60, BR$5:BR$62)+COUNTIF(BR$60:BR60, BR60) -1, ""), "")</f>
        <v/>
      </c>
      <c r="BT60" s="44" t="str">
        <f t="shared" si="84"/>
        <v/>
      </c>
      <c r="BU60" s="148" t="str">
        <f t="shared" si="85"/>
        <v/>
      </c>
      <c r="BV60" s="50" t="str">
        <f t="shared" si="86"/>
        <v/>
      </c>
      <c r="BW60" s="51"/>
      <c r="BX60" s="84" t="str">
        <f t="shared" si="87"/>
        <v/>
      </c>
      <c r="BY60" s="86" t="str">
        <f t="shared" si="88"/>
        <v/>
      </c>
      <c r="BZ60" s="86"/>
      <c r="CA60" s="83" t="str">
        <f t="shared" si="89"/>
        <v/>
      </c>
      <c r="CB60" s="86" t="str">
        <f t="shared" si="90"/>
        <v/>
      </c>
      <c r="CC60" s="86" t="str">
        <f t="shared" si="91"/>
        <v/>
      </c>
      <c r="CD60" s="84" t="str">
        <f>IF(BX60&lt;&gt;"", IF(RANK(CC60, CC$5:CC$62)+COUNTIF(CC$60:CC60, CC60) -1&lt;=(B$68-BY$63-CB$63), RANK(CC60, CC$5:CC$62)+COUNTIF(CC$60:CC60, CC60) -1, ""), "")</f>
        <v/>
      </c>
      <c r="CE60" s="93" t="str">
        <f t="shared" si="92"/>
        <v/>
      </c>
      <c r="CF60" s="103" t="str">
        <f t="shared" si="93"/>
        <v/>
      </c>
      <c r="CH60" s="144" t="str">
        <f>IF(BV60&lt;&gt; "", BV60/BV63, "")</f>
        <v/>
      </c>
      <c r="CI60" s="62" t="str">
        <f t="shared" si="94"/>
        <v/>
      </c>
      <c r="CJ60" s="70" t="str">
        <f t="shared" si="95"/>
        <v/>
      </c>
      <c r="CL60" s="97" t="str">
        <f t="shared" si="96"/>
        <v/>
      </c>
      <c r="CM60" s="62" t="str">
        <f t="shared" si="52"/>
        <v/>
      </c>
      <c r="CN60" s="62" t="str">
        <f t="shared" si="53"/>
        <v/>
      </c>
      <c r="CO60" s="145" t="str">
        <f t="shared" si="54"/>
        <v/>
      </c>
    </row>
    <row r="61" spans="1:93" ht="15" customHeight="1" x14ac:dyDescent="0.2">
      <c r="A61" s="47" t="s">
        <v>273</v>
      </c>
      <c r="B61" s="48" t="s">
        <v>331</v>
      </c>
      <c r="C61" s="49"/>
      <c r="D61" s="134"/>
      <c r="E61" s="42" t="str">
        <f t="shared" si="55"/>
        <v/>
      </c>
      <c r="F61" s="43" t="str">
        <f t="shared" si="42"/>
        <v/>
      </c>
      <c r="G61" s="43" t="str">
        <f t="shared" si="56"/>
        <v/>
      </c>
      <c r="H61" s="43" t="str">
        <f>IF(C61&lt;&gt;"", IF(RANK(G61, G$5:G$62)+COUNTIF(G$61:G61, G61) -1&lt;=(H$65-F$63), RANK(G61, G$5:G$62)+COUNTIF(G$61:G61, G61) -1, ""), "")</f>
        <v/>
      </c>
      <c r="I61" s="44" t="str">
        <f t="shared" si="57"/>
        <v/>
      </c>
      <c r="J61" s="142"/>
      <c r="K61" s="134"/>
      <c r="L61" s="42" t="str">
        <f t="shared" si="58"/>
        <v/>
      </c>
      <c r="M61" s="43" t="str">
        <f t="shared" si="43"/>
        <v/>
      </c>
      <c r="N61" s="43" t="str">
        <f t="shared" si="59"/>
        <v/>
      </c>
      <c r="O61" s="43" t="str">
        <f>IF(J61&lt;&gt;"", IF(RANK(N61, N$5:N$62)+COUNTIF(N$61:N61, N61) -1&lt;=(O$65-M$63), RANK(N61, N$5:N$62)+COUNTIF(N$61:N61, N61) -1, ""), "")</f>
        <v/>
      </c>
      <c r="P61" s="44" t="str">
        <f t="shared" si="60"/>
        <v/>
      </c>
      <c r="Q61" s="142"/>
      <c r="R61" s="134"/>
      <c r="S61" s="42" t="str">
        <f t="shared" si="61"/>
        <v/>
      </c>
      <c r="T61" s="43" t="str">
        <f t="shared" si="44"/>
        <v/>
      </c>
      <c r="U61" s="43" t="str">
        <f t="shared" si="62"/>
        <v/>
      </c>
      <c r="V61" s="43" t="str">
        <f>IF(Q61&lt;&gt;"", IF(RANK(U61, U$5:U$62)+COUNTIF(U$61:U61, U61) -1&lt;=(V$65-T$63), RANK(U61, U$5:U$62)+COUNTIF(U$61:U61, U61) -1, ""), "")</f>
        <v/>
      </c>
      <c r="W61" s="44" t="str">
        <f t="shared" si="63"/>
        <v/>
      </c>
      <c r="X61" s="142"/>
      <c r="Y61" s="134"/>
      <c r="Z61" s="42" t="str">
        <f t="shared" si="64"/>
        <v/>
      </c>
      <c r="AA61" s="43" t="str">
        <f t="shared" si="45"/>
        <v/>
      </c>
      <c r="AB61" s="43" t="str">
        <f t="shared" si="65"/>
        <v/>
      </c>
      <c r="AC61" s="43" t="str">
        <f>IF(X61&lt;&gt;"", IF(RANK(AB61, AB$5:AB$62)+COUNTIF(AB$61:AB61, AB61) -1&lt;=(AC$65-AA$63), RANK(AB61, AB$5:AB$62)+COUNTIF(AB$61:AB61, AB61) -1, ""), "")</f>
        <v/>
      </c>
      <c r="AD61" s="44" t="str">
        <f t="shared" si="66"/>
        <v/>
      </c>
      <c r="AE61" s="142"/>
      <c r="AF61" s="134"/>
      <c r="AG61" s="42" t="str">
        <f t="shared" si="67"/>
        <v/>
      </c>
      <c r="AH61" s="43" t="str">
        <f t="shared" si="46"/>
        <v/>
      </c>
      <c r="AI61" s="43" t="str">
        <f t="shared" si="68"/>
        <v/>
      </c>
      <c r="AJ61" s="43" t="str">
        <f>IF(AE61&lt;&gt;"", IF(RANK(AI61, AI$5:AI$62)+COUNTIF(AI$61:AI61, AI61) -1&lt;=(AJ$65-AH$63), RANK(AI61, AI$5:AI$62)+COUNTIF(AI$61:AI61, AI61) -1, ""), "")</f>
        <v/>
      </c>
      <c r="AK61" s="44" t="str">
        <f t="shared" si="69"/>
        <v/>
      </c>
      <c r="AL61" s="142"/>
      <c r="AM61" s="134"/>
      <c r="AN61" s="42" t="str">
        <f t="shared" si="70"/>
        <v/>
      </c>
      <c r="AO61" s="43" t="str">
        <f t="shared" si="47"/>
        <v/>
      </c>
      <c r="AP61" s="43" t="str">
        <f t="shared" si="71"/>
        <v/>
      </c>
      <c r="AQ61" s="43" t="str">
        <f>IF(AL61&lt;&gt;"", IF(RANK(AP61, AP$5:AP$62)+COUNTIF(AP$61:AP61, AP61) -1&lt;=(AQ$65-AO$63), RANK(AP61, AP$5:AP$62)+COUNTIF(AP$61:AP61, AP61) -1, ""), "")</f>
        <v/>
      </c>
      <c r="AR61" s="44" t="str">
        <f t="shared" si="72"/>
        <v/>
      </c>
      <c r="AS61" s="142"/>
      <c r="AT61" s="134"/>
      <c r="AU61" s="42" t="str">
        <f t="shared" si="73"/>
        <v/>
      </c>
      <c r="AV61" s="43" t="str">
        <f t="shared" si="48"/>
        <v/>
      </c>
      <c r="AW61" s="43" t="str">
        <f t="shared" si="74"/>
        <v/>
      </c>
      <c r="AX61" s="43" t="str">
        <f>IF(AS61&lt;&gt;"", IF(RANK(AW61, AW$5:AW$62)+COUNTIF(AW$61:AW61, AW61) -1&lt;=(AX$65-AV$63), RANK(AW61, AW$5:AW$62)+COUNTIF(AW$61:AW61, AW61) -1, ""), "")</f>
        <v/>
      </c>
      <c r="AY61" s="44" t="str">
        <f t="shared" si="75"/>
        <v/>
      </c>
      <c r="AZ61" s="142"/>
      <c r="BA61" s="134"/>
      <c r="BB61" s="42" t="str">
        <f t="shared" si="76"/>
        <v/>
      </c>
      <c r="BC61" s="43" t="str">
        <f t="shared" si="49"/>
        <v/>
      </c>
      <c r="BD61" s="43" t="str">
        <f t="shared" si="77"/>
        <v/>
      </c>
      <c r="BE61" s="43" t="str">
        <f>IF(AZ61&lt;&gt;"", IF(RANK(BD61, BD$5:BD$62)+COUNTIF(BD$61:BD61, BD61) -1&lt;=(BE$65-BC$63), RANK(BD61, BD$5:BD$62)+COUNTIF(BD$61:BD61, BD61) -1, ""), "")</f>
        <v/>
      </c>
      <c r="BF61" s="44" t="str">
        <f t="shared" si="78"/>
        <v/>
      </c>
      <c r="BG61" s="142"/>
      <c r="BH61" s="134"/>
      <c r="BI61" s="42" t="str">
        <f t="shared" si="79"/>
        <v/>
      </c>
      <c r="BJ61" s="43" t="str">
        <f t="shared" si="50"/>
        <v/>
      </c>
      <c r="BK61" s="43" t="str">
        <f t="shared" si="80"/>
        <v/>
      </c>
      <c r="BL61" s="43" t="str">
        <f>IF(BG61&lt;&gt;"", IF(RANK(BK61, BK$5:BK$62)+COUNTIF(BK$61:BK61, BK61) -1&lt;=(BL$65-BJ$63), RANK(BK61, BK$5:BK$62)+COUNTIF(BK$61:BK61, BK61) -1, ""), "")</f>
        <v/>
      </c>
      <c r="BM61" s="44" t="str">
        <f t="shared" si="81"/>
        <v/>
      </c>
      <c r="BN61" s="142"/>
      <c r="BO61" s="134"/>
      <c r="BP61" s="42" t="str">
        <f t="shared" si="82"/>
        <v/>
      </c>
      <c r="BQ61" s="43" t="str">
        <f t="shared" si="51"/>
        <v/>
      </c>
      <c r="BR61" s="43" t="str">
        <f t="shared" si="83"/>
        <v/>
      </c>
      <c r="BS61" s="43" t="str">
        <f>IF(BN61&lt;&gt;"", IF(RANK(BR61, BR$5:BR$62)+COUNTIF(BR$61:BR61, BR61) -1&lt;=(BS$65-BQ$63), RANK(BR61, BR$5:BR$62)+COUNTIF(BR$61:BR61, BR61) -1, ""), "")</f>
        <v/>
      </c>
      <c r="BT61" s="44" t="str">
        <f t="shared" si="84"/>
        <v/>
      </c>
      <c r="BU61" s="148" t="str">
        <f t="shared" si="85"/>
        <v/>
      </c>
      <c r="BV61" s="50" t="str">
        <f t="shared" si="86"/>
        <v/>
      </c>
      <c r="BW61" s="51"/>
      <c r="BX61" s="84" t="str">
        <f t="shared" si="87"/>
        <v/>
      </c>
      <c r="BY61" s="86" t="str">
        <f t="shared" si="88"/>
        <v/>
      </c>
      <c r="BZ61" s="86"/>
      <c r="CA61" s="83" t="str">
        <f t="shared" si="89"/>
        <v/>
      </c>
      <c r="CB61" s="86" t="str">
        <f t="shared" si="90"/>
        <v/>
      </c>
      <c r="CC61" s="86" t="str">
        <f t="shared" si="91"/>
        <v/>
      </c>
      <c r="CD61" s="84" t="str">
        <f>IF(BX61&lt;&gt;"", IF(RANK(CC61, CC$5:CC$62)+COUNTIF(CC$61:CC61, CC61) -1&lt;=(B$68-BY$63-CB$63), RANK(CC61, CC$5:CC$62)+COUNTIF(CC$61:CC61, CC61) -1, ""), "")</f>
        <v/>
      </c>
      <c r="CE61" s="93" t="str">
        <f t="shared" si="92"/>
        <v/>
      </c>
      <c r="CF61" s="103" t="str">
        <f t="shared" si="93"/>
        <v/>
      </c>
      <c r="CH61" s="144" t="str">
        <f>IF(BV61&lt;&gt; "", BV61/BV63, "")</f>
        <v/>
      </c>
      <c r="CI61" s="62" t="str">
        <f t="shared" si="94"/>
        <v/>
      </c>
      <c r="CJ61" s="70" t="str">
        <f t="shared" si="95"/>
        <v/>
      </c>
      <c r="CL61" s="97" t="str">
        <f t="shared" si="96"/>
        <v/>
      </c>
      <c r="CM61" s="62" t="str">
        <f t="shared" si="52"/>
        <v/>
      </c>
      <c r="CN61" s="62" t="str">
        <f t="shared" si="53"/>
        <v/>
      </c>
      <c r="CO61" s="145" t="str">
        <f t="shared" si="54"/>
        <v/>
      </c>
    </row>
    <row r="62" spans="1:93" ht="15" customHeight="1" thickBot="1" x14ac:dyDescent="0.25">
      <c r="A62" s="47" t="s">
        <v>274</v>
      </c>
      <c r="B62" s="48" t="s">
        <v>332</v>
      </c>
      <c r="C62" s="49"/>
      <c r="D62" s="134"/>
      <c r="E62" s="42" t="str">
        <f t="shared" si="55"/>
        <v/>
      </c>
      <c r="F62" s="43" t="str">
        <f t="shared" si="42"/>
        <v/>
      </c>
      <c r="G62" s="43" t="str">
        <f t="shared" si="56"/>
        <v/>
      </c>
      <c r="H62" s="43" t="str">
        <f>IF(C62&lt;&gt;"", IF(RANK(G62, G$5:G$62)+COUNTIF(G$62:G62, G62) -1&lt;=(H$65-F$63), RANK(G62, G$5:G$62)+COUNTIF(G$62:G62, G62) -1, ""), "")</f>
        <v/>
      </c>
      <c r="I62" s="44" t="str">
        <f t="shared" si="57"/>
        <v/>
      </c>
      <c r="J62" s="142"/>
      <c r="K62" s="134"/>
      <c r="L62" s="42" t="str">
        <f t="shared" si="58"/>
        <v/>
      </c>
      <c r="M62" s="43" t="str">
        <f t="shared" si="43"/>
        <v/>
      </c>
      <c r="N62" s="43" t="str">
        <f t="shared" si="59"/>
        <v/>
      </c>
      <c r="O62" s="43" t="str">
        <f>IF(J62&lt;&gt;"", IF(RANK(N62, N$5:N$62)+COUNTIF(N$62:N62, N62) -1&lt;=(O$65-M$63), RANK(N62, N$5:N$62)+COUNTIF(N$62:N62, N62) -1, ""), "")</f>
        <v/>
      </c>
      <c r="P62" s="44" t="str">
        <f t="shared" si="60"/>
        <v/>
      </c>
      <c r="Q62" s="142"/>
      <c r="R62" s="134"/>
      <c r="S62" s="42" t="str">
        <f t="shared" si="61"/>
        <v/>
      </c>
      <c r="T62" s="43" t="str">
        <f t="shared" si="44"/>
        <v/>
      </c>
      <c r="U62" s="43" t="str">
        <f t="shared" si="62"/>
        <v/>
      </c>
      <c r="V62" s="43" t="str">
        <f>IF(Q62&lt;&gt;"", IF(RANK(U62, U$5:U$62)+COUNTIF(U$62:U62, U62) -1&lt;=(V$65-T$63), RANK(U62, U$5:U$62)+COUNTIF(U$62:U62, U62) -1, ""), "")</f>
        <v/>
      </c>
      <c r="W62" s="44" t="str">
        <f t="shared" si="63"/>
        <v/>
      </c>
      <c r="X62" s="142"/>
      <c r="Y62" s="134"/>
      <c r="Z62" s="42" t="str">
        <f t="shared" si="64"/>
        <v/>
      </c>
      <c r="AA62" s="43" t="str">
        <f t="shared" si="45"/>
        <v/>
      </c>
      <c r="AB62" s="43" t="str">
        <f t="shared" si="65"/>
        <v/>
      </c>
      <c r="AC62" s="43" t="str">
        <f>IF(X62&lt;&gt;"", IF(RANK(AB62, AB$5:AB$62)+COUNTIF(AB$62:AB62, AB62) -1&lt;=(AC$65-AA$63), RANK(AB62, AB$5:AB$62)+COUNTIF(AB$62:AB62, AB62) -1, ""), "")</f>
        <v/>
      </c>
      <c r="AD62" s="44" t="str">
        <f t="shared" si="66"/>
        <v/>
      </c>
      <c r="AE62" s="142"/>
      <c r="AF62" s="134"/>
      <c r="AG62" s="42" t="str">
        <f t="shared" si="67"/>
        <v/>
      </c>
      <c r="AH62" s="43" t="str">
        <f t="shared" si="46"/>
        <v/>
      </c>
      <c r="AI62" s="43" t="str">
        <f t="shared" si="68"/>
        <v/>
      </c>
      <c r="AJ62" s="43" t="str">
        <f>IF(AE62&lt;&gt;"", IF(RANK(AI62, AI$5:AI$62)+COUNTIF(AI$62:AI62, AI62) -1&lt;=(AJ$65-AH$63), RANK(AI62, AI$5:AI$62)+COUNTIF(AI$62:AI62, AI62) -1, ""), "")</f>
        <v/>
      </c>
      <c r="AK62" s="44" t="str">
        <f t="shared" si="69"/>
        <v/>
      </c>
      <c r="AL62" s="142"/>
      <c r="AM62" s="134"/>
      <c r="AN62" s="42" t="str">
        <f t="shared" si="70"/>
        <v/>
      </c>
      <c r="AO62" s="43" t="str">
        <f t="shared" si="47"/>
        <v/>
      </c>
      <c r="AP62" s="43" t="str">
        <f t="shared" si="71"/>
        <v/>
      </c>
      <c r="AQ62" s="43" t="str">
        <f>IF(AL62&lt;&gt;"", IF(RANK(AP62, AP$5:AP$62)+COUNTIF(AP$62:AP62, AP62) -1&lt;=(AQ$65-AO$63), RANK(AP62, AP$5:AP$62)+COUNTIF(AP$62:AP62, AP62) -1, ""), "")</f>
        <v/>
      </c>
      <c r="AR62" s="44" t="str">
        <f t="shared" si="72"/>
        <v/>
      </c>
      <c r="AS62" s="142"/>
      <c r="AT62" s="134"/>
      <c r="AU62" s="42" t="str">
        <f t="shared" si="73"/>
        <v/>
      </c>
      <c r="AV62" s="43" t="str">
        <f t="shared" si="48"/>
        <v/>
      </c>
      <c r="AW62" s="43" t="str">
        <f t="shared" si="74"/>
        <v/>
      </c>
      <c r="AX62" s="43" t="str">
        <f>IF(AS62&lt;&gt;"", IF(RANK(AW62, AW$5:AW$62)+COUNTIF(AW$62:AW62, AW62) -1&lt;=(AX$65-AV$63), RANK(AW62, AW$5:AW$62)+COUNTIF(AW$62:AW62, AW62) -1, ""), "")</f>
        <v/>
      </c>
      <c r="AY62" s="44" t="str">
        <f t="shared" si="75"/>
        <v/>
      </c>
      <c r="AZ62" s="142"/>
      <c r="BA62" s="134"/>
      <c r="BB62" s="42" t="str">
        <f t="shared" si="76"/>
        <v/>
      </c>
      <c r="BC62" s="43" t="str">
        <f t="shared" si="49"/>
        <v/>
      </c>
      <c r="BD62" s="43" t="str">
        <f t="shared" si="77"/>
        <v/>
      </c>
      <c r="BE62" s="43" t="str">
        <f>IF(AZ62&lt;&gt;"", IF(RANK(BD62, BD$5:BD$62)+COUNTIF(BD$62:BD62, BD62) -1&lt;=(BE$65-BC$63), RANK(BD62, BD$5:BD$62)+COUNTIF(BD$62:BD62, BD62) -1, ""), "")</f>
        <v/>
      </c>
      <c r="BF62" s="44" t="str">
        <f t="shared" si="78"/>
        <v/>
      </c>
      <c r="BG62" s="142"/>
      <c r="BH62" s="134"/>
      <c r="BI62" s="42" t="str">
        <f t="shared" si="79"/>
        <v/>
      </c>
      <c r="BJ62" s="43" t="str">
        <f t="shared" si="50"/>
        <v/>
      </c>
      <c r="BK62" s="43" t="str">
        <f t="shared" si="80"/>
        <v/>
      </c>
      <c r="BL62" s="43" t="str">
        <f>IF(BG62&lt;&gt;"", IF(RANK(BK62, BK$5:BK$62)+COUNTIF(BK$62:BK62, BK62) -1&lt;=(BL$65-BJ$63), RANK(BK62, BK$5:BK$62)+COUNTIF(BK$62:BK62, BK62) -1, ""), "")</f>
        <v/>
      </c>
      <c r="BM62" s="44" t="str">
        <f t="shared" si="81"/>
        <v/>
      </c>
      <c r="BN62" s="142"/>
      <c r="BO62" s="134"/>
      <c r="BP62" s="42" t="str">
        <f t="shared" si="82"/>
        <v/>
      </c>
      <c r="BQ62" s="43" t="str">
        <f t="shared" si="51"/>
        <v/>
      </c>
      <c r="BR62" s="43" t="str">
        <f t="shared" si="83"/>
        <v/>
      </c>
      <c r="BS62" s="43" t="str">
        <f>IF(BN62&lt;&gt;"", IF(RANK(BR62, BR$5:BR$62)+COUNTIF(BR$62:BR62, BR62) -1&lt;=(BS$65-BQ$63), RANK(BR62, BR$5:BR$62)+COUNTIF(BR$62:BR62, BR62) -1, ""), "")</f>
        <v/>
      </c>
      <c r="BT62" s="44" t="str">
        <f t="shared" si="84"/>
        <v/>
      </c>
      <c r="BU62" s="158" t="str">
        <f t="shared" si="85"/>
        <v/>
      </c>
      <c r="BV62" s="156" t="str">
        <f t="shared" si="86"/>
        <v/>
      </c>
      <c r="BW62" s="52"/>
      <c r="BX62" s="120" t="str">
        <f t="shared" si="87"/>
        <v/>
      </c>
      <c r="BY62" s="88" t="str">
        <f t="shared" si="88"/>
        <v/>
      </c>
      <c r="BZ62" s="88"/>
      <c r="CA62" s="121" t="str">
        <f t="shared" si="89"/>
        <v/>
      </c>
      <c r="CB62" s="88" t="str">
        <f t="shared" si="90"/>
        <v/>
      </c>
      <c r="CC62" s="88" t="str">
        <f t="shared" si="91"/>
        <v/>
      </c>
      <c r="CD62" s="120" t="str">
        <f>IF(BX62&lt;&gt;"", IF(RANK(CC62, CC$5:CC$62)+COUNTIF(CC$62:CC62, CC62) -1&lt;=(B$68-BY$63-CB$63), RANK(CC62, CC$5:CC$62)+COUNTIF(CC$62:CC62, CC62) -1, ""), "")</f>
        <v/>
      </c>
      <c r="CE62" s="157" t="str">
        <f t="shared" si="92"/>
        <v/>
      </c>
      <c r="CF62" s="104" t="str">
        <f t="shared" si="93"/>
        <v/>
      </c>
      <c r="CH62" s="144" t="str">
        <f>IF(BV62&lt;&gt; "", BV62/BV63, "")</f>
        <v/>
      </c>
      <c r="CI62" s="62" t="str">
        <f t="shared" si="94"/>
        <v/>
      </c>
      <c r="CJ62" s="146" t="str">
        <f t="shared" si="95"/>
        <v/>
      </c>
      <c r="CL62" s="97" t="str">
        <f t="shared" si="96"/>
        <v/>
      </c>
      <c r="CM62" s="62" t="str">
        <f t="shared" si="52"/>
        <v/>
      </c>
      <c r="CN62" s="62" t="str">
        <f t="shared" si="53"/>
        <v/>
      </c>
      <c r="CO62" s="147" t="str">
        <f>IF(CM62&lt;&gt;"", CN62-CM62, "")</f>
        <v/>
      </c>
    </row>
    <row r="63" spans="1:93" ht="15" customHeight="1" thickBot="1" x14ac:dyDescent="0.25">
      <c r="A63" s="203" t="s">
        <v>55</v>
      </c>
      <c r="B63" s="204"/>
      <c r="C63" s="53">
        <f>SUM(C5:C62)</f>
        <v>361152</v>
      </c>
      <c r="D63" s="136">
        <f>_xlfn.FLOOR.MATH(C63/(H65+1))+1</f>
        <v>72231</v>
      </c>
      <c r="E63" s="54"/>
      <c r="F63" s="54">
        <f>SUM(F5:F62)</f>
        <v>2</v>
      </c>
      <c r="G63" s="54"/>
      <c r="H63" s="54"/>
      <c r="I63" s="54">
        <f>SUM(I5:I62)</f>
        <v>4</v>
      </c>
      <c r="J63" s="54">
        <f>SUM(J5:J62)</f>
        <v>434598</v>
      </c>
      <c r="K63" s="136">
        <f>_xlfn.FLOOR.MATH(J63/(O65+1))+1</f>
        <v>72434</v>
      </c>
      <c r="L63" s="54"/>
      <c r="M63" s="54">
        <f>SUM(M5:M62)</f>
        <v>3</v>
      </c>
      <c r="N63" s="54"/>
      <c r="O63" s="54"/>
      <c r="P63" s="54">
        <f>SUM(P5:P62)</f>
        <v>5</v>
      </c>
      <c r="Q63" s="54">
        <f>SUM(Q5:Q62)</f>
        <v>439188</v>
      </c>
      <c r="R63" s="136">
        <f>_xlfn.FLOOR.MATH(Q63/(V65+1))+1</f>
        <v>73199</v>
      </c>
      <c r="S63" s="54"/>
      <c r="T63" s="54">
        <f>SUM(T5:T62)</f>
        <v>3</v>
      </c>
      <c r="U63" s="54"/>
      <c r="V63" s="54"/>
      <c r="W63" s="54">
        <f>SUM(W5:W62)</f>
        <v>5</v>
      </c>
      <c r="X63" s="54">
        <f>SUM(X5:X62)</f>
        <v>320381</v>
      </c>
      <c r="Y63" s="136">
        <f>_xlfn.FLOOR.MATH(X63/(AC65+1))+1</f>
        <v>64077</v>
      </c>
      <c r="Z63" s="54"/>
      <c r="AA63" s="54">
        <f>SUM(AA5:AA62)</f>
        <v>2</v>
      </c>
      <c r="AB63" s="54"/>
      <c r="AC63" s="54"/>
      <c r="AD63" s="54">
        <f>SUM(AD5:AD62)</f>
        <v>4</v>
      </c>
      <c r="AE63" s="54">
        <f>SUM(AE5:AE62)</f>
        <v>365179</v>
      </c>
      <c r="AF63" s="136">
        <f>_xlfn.FLOOR.MATH(AE63/(AJ65+1))+1</f>
        <v>73036</v>
      </c>
      <c r="AG63" s="54"/>
      <c r="AH63" s="54">
        <f>SUM(AH5:AH62)</f>
        <v>3</v>
      </c>
      <c r="AI63" s="54"/>
      <c r="AJ63" s="54"/>
      <c r="AK63" s="54">
        <f>SUM(AK5:AK62)</f>
        <v>4</v>
      </c>
      <c r="AL63" s="54">
        <f>SUM(AL5:AL62)</f>
        <v>327847</v>
      </c>
      <c r="AM63" s="136">
        <f>_xlfn.FLOOR.MATH(AL63/(AQ65+1))+1</f>
        <v>65570</v>
      </c>
      <c r="AN63" s="54"/>
      <c r="AO63" s="54">
        <f>SUM(AO5:AO62)</f>
        <v>3</v>
      </c>
      <c r="AP63" s="54"/>
      <c r="AQ63" s="54"/>
      <c r="AR63" s="54">
        <f>SUM(AR5:AR62)</f>
        <v>4</v>
      </c>
      <c r="AS63" s="54">
        <f>SUM(AS5:AS62)</f>
        <v>352167</v>
      </c>
      <c r="AT63" s="136">
        <f>_xlfn.FLOOR.MATH(AS63/(AX65+1))+1</f>
        <v>70434</v>
      </c>
      <c r="AU63" s="54"/>
      <c r="AV63" s="54">
        <f>SUM(AV5:AV62)</f>
        <v>3</v>
      </c>
      <c r="AW63" s="54"/>
      <c r="AX63" s="54"/>
      <c r="AY63" s="54">
        <f>SUM(AY5:AY62)</f>
        <v>4</v>
      </c>
      <c r="AZ63" s="54">
        <f>SUM(AZ5:AZ62)</f>
        <v>301374</v>
      </c>
      <c r="BA63" s="136">
        <f>_xlfn.FLOOR.MATH(AZ63/(BE65+1))+1</f>
        <v>75344</v>
      </c>
      <c r="BB63" s="54"/>
      <c r="BC63" s="54">
        <f>SUM(BC5:BC62)</f>
        <v>2</v>
      </c>
      <c r="BD63" s="54"/>
      <c r="BE63" s="54"/>
      <c r="BF63" s="54">
        <f>SUM(BF5:BF62)</f>
        <v>3</v>
      </c>
      <c r="BG63" s="54">
        <f>SUM(BG5:BG62)</f>
        <v>326220</v>
      </c>
      <c r="BH63" s="136">
        <f>_xlfn.FLOOR.MATH(BG63/(BL65+1))+1</f>
        <v>65245</v>
      </c>
      <c r="BI63" s="54"/>
      <c r="BJ63" s="54">
        <f>SUM(BJ5:BJ62)</f>
        <v>3</v>
      </c>
      <c r="BK63" s="54"/>
      <c r="BL63" s="54"/>
      <c r="BM63" s="54">
        <f>SUM(BM5:BM62)</f>
        <v>4</v>
      </c>
      <c r="BN63" s="54">
        <f>SUM(BN5:BN62)</f>
        <v>277025</v>
      </c>
      <c r="BO63" s="136">
        <f>_xlfn.FLOOR.MATH(BN63/(BS65+1))+1</f>
        <v>69257</v>
      </c>
      <c r="BP63" s="54"/>
      <c r="BQ63" s="54">
        <f>SUM(BQ5:BQ62)</f>
        <v>2</v>
      </c>
      <c r="BR63" s="54"/>
      <c r="BS63" s="54"/>
      <c r="BT63" s="155">
        <f>SUM(BT5:BT62)</f>
        <v>3</v>
      </c>
      <c r="BU63" s="159">
        <f>SUM(BU5:BU62)</f>
        <v>40</v>
      </c>
      <c r="BV63" s="57">
        <f>SUM(BV5:BV62)</f>
        <v>3505131</v>
      </c>
      <c r="BW63" s="57">
        <f>_xlfn.FLOOR.MATH(BV63/(B68+1)) +1</f>
        <v>43274</v>
      </c>
      <c r="BX63" s="89">
        <f>SUM(BX5:BX62)</f>
        <v>3373639</v>
      </c>
      <c r="BY63" s="89">
        <f>SUM(BY5:BY62)</f>
        <v>0</v>
      </c>
      <c r="BZ63" s="89">
        <f>_xlfn.FLOOR.MATH(BX63/(B68-BY63+1))+1</f>
        <v>41650</v>
      </c>
      <c r="CA63" s="90"/>
      <c r="CB63" s="89">
        <f>SUM(CB5:CB62)</f>
        <v>79</v>
      </c>
      <c r="CC63" s="89"/>
      <c r="CD63" s="89"/>
      <c r="CE63" s="94">
        <f>SUM(CE5:CE62)</f>
        <v>80</v>
      </c>
      <c r="CF63" s="105">
        <f>SUM(CF5:CF62)</f>
        <v>40</v>
      </c>
      <c r="CH63" s="106">
        <f>SUM(CH5:CH62)</f>
        <v>0.99999999999999989</v>
      </c>
      <c r="CI63" s="91">
        <f>SUM(CI5:CI62)</f>
        <v>1</v>
      </c>
      <c r="CJ63" s="107">
        <f>SUM(CJ5:CJ62)</f>
        <v>-7.8387817070701971E-16</v>
      </c>
      <c r="CL63" s="108">
        <f>SUM(CL5:CL62)</f>
        <v>3373639</v>
      </c>
      <c r="CM63" s="91">
        <f>SUM(CM5:CM62)</f>
        <v>1</v>
      </c>
      <c r="CN63" s="91">
        <f>SUM(CN5:CN62)</f>
        <v>1</v>
      </c>
      <c r="CO63" s="107">
        <f>SUM(CO5:CO62)</f>
        <v>-1.7347234759768071E-17</v>
      </c>
    </row>
    <row r="64" spans="1:93" ht="15" customHeight="1" x14ac:dyDescent="0.2">
      <c r="C64" s="7"/>
      <c r="D64" s="8"/>
      <c r="E64" s="8"/>
      <c r="F64" s="8"/>
      <c r="G64" s="8"/>
      <c r="H64" s="8"/>
      <c r="I64" s="9"/>
      <c r="J64" s="7"/>
      <c r="K64" s="8"/>
      <c r="L64" s="8"/>
      <c r="M64" s="8"/>
      <c r="N64" s="8"/>
      <c r="O64" s="8"/>
      <c r="P64" s="9"/>
      <c r="Q64" s="7"/>
      <c r="R64" s="8"/>
      <c r="S64" s="8"/>
      <c r="T64" s="8"/>
      <c r="U64" s="8"/>
      <c r="V64" s="8"/>
      <c r="W64" s="9"/>
      <c r="X64" s="7"/>
      <c r="Y64" s="8"/>
      <c r="Z64" s="8"/>
      <c r="AA64" s="8"/>
      <c r="AB64" s="8"/>
      <c r="AC64" s="8"/>
      <c r="AD64" s="9"/>
      <c r="AE64" s="7"/>
      <c r="AF64" s="8"/>
      <c r="AG64" s="8"/>
      <c r="AH64" s="8"/>
      <c r="AI64" s="8"/>
      <c r="AJ64" s="8"/>
      <c r="AK64" s="9"/>
      <c r="AL64" s="7"/>
      <c r="AM64" s="8"/>
      <c r="AN64" s="8"/>
      <c r="AO64" s="8"/>
      <c r="AP64" s="8"/>
      <c r="AQ64" s="8"/>
      <c r="AR64" s="9"/>
      <c r="AS64" s="7"/>
      <c r="AT64" s="8"/>
      <c r="AU64" s="8"/>
      <c r="AV64" s="8"/>
      <c r="AW64" s="8"/>
      <c r="AX64" s="8"/>
      <c r="AY64" s="9"/>
      <c r="AZ64" s="7"/>
      <c r="BA64" s="8"/>
      <c r="BB64" s="8"/>
      <c r="BC64" s="8"/>
      <c r="BD64" s="8"/>
      <c r="BE64" s="8"/>
      <c r="BF64" s="9"/>
      <c r="BG64" s="7"/>
      <c r="BH64" s="8"/>
      <c r="BI64" s="8"/>
      <c r="BJ64" s="8"/>
      <c r="BK64" s="8"/>
      <c r="BL64" s="8"/>
      <c r="BM64" s="9"/>
      <c r="BN64" s="7"/>
      <c r="BO64" s="8"/>
      <c r="BP64" s="8"/>
      <c r="BQ64" s="8"/>
      <c r="BR64" s="8"/>
      <c r="BS64" s="8"/>
      <c r="BT64" s="9"/>
    </row>
    <row r="65" spans="1:93" ht="15" customHeight="1" x14ac:dyDescent="0.2">
      <c r="A65" s="201" t="s">
        <v>115</v>
      </c>
      <c r="B65" s="202"/>
      <c r="C65" s="10" t="s">
        <v>126</v>
      </c>
      <c r="D65" s="95"/>
      <c r="H65" s="11">
        <f>Seats!K20</f>
        <v>4</v>
      </c>
      <c r="I65" s="12"/>
      <c r="J65" s="10" t="s">
        <v>126</v>
      </c>
      <c r="K65" s="95"/>
      <c r="O65" s="11">
        <f>Seats!K21</f>
        <v>5</v>
      </c>
      <c r="P65" s="12"/>
      <c r="Q65" s="10" t="s">
        <v>126</v>
      </c>
      <c r="R65" s="95"/>
      <c r="V65" s="11">
        <f>Seats!K22</f>
        <v>5</v>
      </c>
      <c r="W65" s="12"/>
      <c r="X65" s="10" t="s">
        <v>126</v>
      </c>
      <c r="Y65" s="95"/>
      <c r="AC65" s="11">
        <f>Seats!K23</f>
        <v>4</v>
      </c>
      <c r="AD65" s="12"/>
      <c r="AE65" s="10" t="s">
        <v>126</v>
      </c>
      <c r="AF65" s="95"/>
      <c r="AJ65" s="11">
        <f>Seats!K24</f>
        <v>4</v>
      </c>
      <c r="AK65" s="12"/>
      <c r="AL65" s="10" t="s">
        <v>126</v>
      </c>
      <c r="AM65" s="95"/>
      <c r="AQ65" s="11">
        <f>Seats!K25</f>
        <v>4</v>
      </c>
      <c r="AR65" s="12"/>
      <c r="AS65" s="10" t="s">
        <v>126</v>
      </c>
      <c r="AT65" s="95"/>
      <c r="AX65" s="11">
        <f>Seats!K26</f>
        <v>4</v>
      </c>
      <c r="AY65" s="12"/>
      <c r="AZ65" s="10" t="s">
        <v>126</v>
      </c>
      <c r="BA65" s="95"/>
      <c r="BE65" s="11">
        <f>Seats!K27</f>
        <v>3</v>
      </c>
      <c r="BF65" s="12"/>
      <c r="BG65" s="10" t="s">
        <v>126</v>
      </c>
      <c r="BH65" s="95"/>
      <c r="BL65" s="11">
        <f>Seats!K28</f>
        <v>4</v>
      </c>
      <c r="BM65" s="12"/>
      <c r="BN65" s="10" t="s">
        <v>126</v>
      </c>
      <c r="BO65" s="95"/>
      <c r="BS65" s="11">
        <f>Seats!K29</f>
        <v>3</v>
      </c>
      <c r="BT65" s="12"/>
      <c r="BU65" s="17"/>
      <c r="BV65" s="2"/>
      <c r="CC65" s="95"/>
      <c r="CD65" s="95"/>
      <c r="CE65" s="95"/>
      <c r="CF65" s="95"/>
      <c r="CG65" s="95"/>
      <c r="CH65" s="95"/>
      <c r="CI65" s="95" t="s">
        <v>135</v>
      </c>
      <c r="CJ65" s="92" cm="1">
        <f t="array" ref="CJ65">SUM(IF(CJ5:CJ62&lt;&gt;"", ABS(CJ5:CJ62), 0))/COUNT(CJ5:CJ62)</f>
        <v>2.0841192843037929E-3</v>
      </c>
      <c r="CK65" s="95"/>
      <c r="CL65" s="95"/>
      <c r="CM65" s="95"/>
      <c r="CN65" s="95" t="s">
        <v>135</v>
      </c>
      <c r="CO65" s="92" cm="1">
        <f t="array" ref="CO65">SUM(IF(CO5:CO62&lt;&gt;"", ABS(CO5:CO62), 0))/COUNT(CO5:CO62)</f>
        <v>3.4565049787484612E-3</v>
      </c>
    </row>
    <row r="66" spans="1:93" ht="15" customHeight="1" thickBot="1" x14ac:dyDescent="0.25">
      <c r="C66" s="13" t="s">
        <v>204</v>
      </c>
      <c r="D66" s="15"/>
      <c r="E66" s="14"/>
      <c r="F66" s="14"/>
      <c r="G66" s="14"/>
      <c r="H66" s="15">
        <f>_xlfn.FLOOR.MATH(C63/(H65+1))+1</f>
        <v>72231</v>
      </c>
      <c r="I66" s="16"/>
      <c r="J66" s="13" t="s">
        <v>204</v>
      </c>
      <c r="K66" s="15"/>
      <c r="L66" s="14"/>
      <c r="M66" s="14"/>
      <c r="N66" s="14"/>
      <c r="O66" s="15">
        <f>_xlfn.FLOOR.MATH(J63/(O65+1))+1</f>
        <v>72434</v>
      </c>
      <c r="P66" s="16"/>
      <c r="Q66" s="13" t="s">
        <v>204</v>
      </c>
      <c r="R66" s="15"/>
      <c r="S66" s="14"/>
      <c r="T66" s="14"/>
      <c r="U66" s="14"/>
      <c r="V66" s="15">
        <f>_xlfn.FLOOR.MATH(Q63/(V65+1))+1</f>
        <v>73199</v>
      </c>
      <c r="W66" s="16"/>
      <c r="X66" s="13" t="s">
        <v>204</v>
      </c>
      <c r="Y66" s="15"/>
      <c r="Z66" s="14"/>
      <c r="AA66" s="14"/>
      <c r="AB66" s="14"/>
      <c r="AC66" s="15">
        <f>_xlfn.FLOOR.MATH(X63/(AC65+1))+1</f>
        <v>64077</v>
      </c>
      <c r="AD66" s="16"/>
      <c r="AE66" s="13" t="s">
        <v>204</v>
      </c>
      <c r="AF66" s="15"/>
      <c r="AG66" s="14"/>
      <c r="AH66" s="14"/>
      <c r="AI66" s="14"/>
      <c r="AJ66" s="15">
        <f>_xlfn.FLOOR.MATH(AE63/(AJ65+1))+1</f>
        <v>73036</v>
      </c>
      <c r="AK66" s="16"/>
      <c r="AL66" s="13" t="s">
        <v>204</v>
      </c>
      <c r="AM66" s="15"/>
      <c r="AN66" s="14"/>
      <c r="AO66" s="14"/>
      <c r="AP66" s="14"/>
      <c r="AQ66" s="15">
        <f>_xlfn.FLOOR.MATH(AL63/(AQ65+1))+1</f>
        <v>65570</v>
      </c>
      <c r="AR66" s="16"/>
      <c r="AS66" s="13" t="s">
        <v>204</v>
      </c>
      <c r="AT66" s="15"/>
      <c r="AU66" s="14"/>
      <c r="AV66" s="14"/>
      <c r="AW66" s="14"/>
      <c r="AX66" s="15">
        <f>_xlfn.FLOOR.MATH(AS63/(AX65+1))+1</f>
        <v>70434</v>
      </c>
      <c r="AY66" s="16"/>
      <c r="AZ66" s="13" t="s">
        <v>204</v>
      </c>
      <c r="BA66" s="15"/>
      <c r="BB66" s="14"/>
      <c r="BC66" s="14"/>
      <c r="BD66" s="14"/>
      <c r="BE66" s="15">
        <f>_xlfn.FLOOR.MATH(AZ63/(BE65+1))+1</f>
        <v>75344</v>
      </c>
      <c r="BF66" s="16"/>
      <c r="BG66" s="13" t="s">
        <v>204</v>
      </c>
      <c r="BH66" s="15"/>
      <c r="BI66" s="14"/>
      <c r="BJ66" s="14"/>
      <c r="BK66" s="14"/>
      <c r="BL66" s="15">
        <f>_xlfn.FLOOR.MATH(BG63/(BL65+1))+1</f>
        <v>65245</v>
      </c>
      <c r="BM66" s="16"/>
      <c r="BN66" s="13" t="s">
        <v>204</v>
      </c>
      <c r="BO66" s="15"/>
      <c r="BP66" s="14"/>
      <c r="BQ66" s="14"/>
      <c r="BR66" s="14"/>
      <c r="BS66" s="15">
        <f>_xlfn.FLOOR.MATH(BN63/(BS65+1))+1</f>
        <v>69257</v>
      </c>
      <c r="BT66" s="16"/>
      <c r="CC66" s="95">
        <f>COUNT(CE5:CE62)</f>
        <v>5</v>
      </c>
      <c r="CD66" s="95" t="s">
        <v>145</v>
      </c>
      <c r="CE66" s="95"/>
      <c r="CF66" s="95"/>
      <c r="CG66" s="95"/>
      <c r="CH66" s="95"/>
      <c r="CI66" s="95"/>
      <c r="CJ66" s="95"/>
      <c r="CK66" s="95"/>
      <c r="CL66" s="95"/>
      <c r="CM66" s="95"/>
      <c r="CN66" s="95"/>
      <c r="CO66" s="95"/>
    </row>
    <row r="67" spans="1:93" ht="15" customHeight="1" x14ac:dyDescent="0.2">
      <c r="A67" s="6"/>
      <c r="B67" s="6"/>
      <c r="CC67" s="96">
        <f>CL63/BV63</f>
        <v>0.9624858528825313</v>
      </c>
      <c r="CD67" s="95" t="s">
        <v>139</v>
      </c>
      <c r="CE67" s="95"/>
      <c r="CF67" s="95"/>
      <c r="CG67" s="95"/>
      <c r="CH67" s="95"/>
      <c r="CI67" s="95"/>
      <c r="CJ67" s="95"/>
      <c r="CK67" s="95"/>
      <c r="CL67" s="95"/>
      <c r="CM67" s="95"/>
      <c r="CN67" s="95"/>
      <c r="CO67" s="95"/>
    </row>
    <row r="68" spans="1:93" ht="15" customHeight="1" x14ac:dyDescent="0.2">
      <c r="A68" s="6" t="s">
        <v>208</v>
      </c>
      <c r="B68" s="6">
        <v>80</v>
      </c>
      <c r="CC68" s="95"/>
      <c r="CD68" s="95"/>
      <c r="CE68" s="95"/>
      <c r="CF68" s="95"/>
      <c r="CG68" s="95"/>
      <c r="CH68" s="95"/>
      <c r="CI68" s="95"/>
      <c r="CJ68" s="95"/>
      <c r="CK68" s="95"/>
      <c r="CL68" s="95"/>
      <c r="CM68" s="95"/>
      <c r="CN68" s="95"/>
      <c r="CO68" s="95"/>
    </row>
    <row r="69" spans="1:93" ht="15" customHeight="1" x14ac:dyDescent="0.2">
      <c r="CC69" s="95"/>
      <c r="CD69" s="95"/>
      <c r="CE69" s="95"/>
      <c r="CF69" s="95"/>
      <c r="CG69" s="95"/>
      <c r="CH69" s="95"/>
      <c r="CI69" s="95"/>
      <c r="CJ69" s="95"/>
      <c r="CK69" s="95"/>
      <c r="CL69" s="95"/>
      <c r="CM69" s="95"/>
      <c r="CN69" s="95"/>
      <c r="CO69" s="95"/>
    </row>
  </sheetData>
  <mergeCells count="30">
    <mergeCell ref="A1:B1"/>
    <mergeCell ref="A2:A4"/>
    <mergeCell ref="B2:B4"/>
    <mergeCell ref="C2:BN2"/>
    <mergeCell ref="CC2:CC4"/>
    <mergeCell ref="C3:I3"/>
    <mergeCell ref="J3:O3"/>
    <mergeCell ref="Q3:W3"/>
    <mergeCell ref="CE2:CE4"/>
    <mergeCell ref="CF2:CF4"/>
    <mergeCell ref="CH3:CJ3"/>
    <mergeCell ref="AZ3:BF3"/>
    <mergeCell ref="BG3:BM3"/>
    <mergeCell ref="BN3:BT3"/>
    <mergeCell ref="A65:B65"/>
    <mergeCell ref="A63:B63"/>
    <mergeCell ref="CL3:CO3"/>
    <mergeCell ref="BX1:CE1"/>
    <mergeCell ref="BU2:BU4"/>
    <mergeCell ref="BV2:BV4"/>
    <mergeCell ref="BW2:BW4"/>
    <mergeCell ref="BX2:BX4"/>
    <mergeCell ref="BY2:BY4"/>
    <mergeCell ref="BZ2:BZ4"/>
    <mergeCell ref="CA2:CA4"/>
    <mergeCell ref="CB2:CB4"/>
    <mergeCell ref="X3:AD3"/>
    <mergeCell ref="AE3:AK3"/>
    <mergeCell ref="AL3:AR3"/>
    <mergeCell ref="CD2:CD4"/>
  </mergeCells>
  <pageMargins left="0.7" right="0.7" top="0.75" bottom="0.75" header="0.3" footer="0.3"/>
  <pageSetup paperSize="66" scale="10" orientation="landscape" horizontalDpi="1200" verticalDpi="120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5E12D-D39D-EB4B-86EA-0EF895E2273E}">
  <sheetPr codeName="Sheet9">
    <pageSetUpPr fitToPage="1"/>
  </sheetPr>
  <dimension ref="A1:AR69"/>
  <sheetViews>
    <sheetView zoomScale="95" zoomScaleNormal="95" workbookViewId="0">
      <pane xSplit="2" ySplit="4" topLeftCell="W5" activePane="bottomRight" state="frozen"/>
      <selection pane="topRight" activeCell="C1" sqref="C1"/>
      <selection pane="bottomLeft" activeCell="A4" sqref="A4"/>
      <selection pane="bottomRight" activeCell="AV19" sqref="AV19"/>
    </sheetView>
  </sheetViews>
  <sheetFormatPr baseColWidth="10" defaultColWidth="8.83203125" defaultRowHeight="15" customHeight="1" x14ac:dyDescent="0.2"/>
  <cols>
    <col min="1" max="1" width="44.6640625" customWidth="1"/>
    <col min="2" max="2" width="24.83203125" customWidth="1"/>
    <col min="3" max="3" width="13.5" bestFit="1" customWidth="1"/>
    <col min="4" max="4" width="13.5" customWidth="1"/>
    <col min="5" max="5" width="11.6640625" customWidth="1"/>
    <col min="6" max="6" width="15" bestFit="1" customWidth="1"/>
    <col min="7" max="7" width="15" customWidth="1"/>
    <col min="8" max="8" width="13.1640625" bestFit="1" customWidth="1"/>
    <col min="9" max="9" width="12" bestFit="1" customWidth="1"/>
    <col min="10" max="10" width="13.5" bestFit="1" customWidth="1"/>
    <col min="11" max="11" width="13.5" customWidth="1"/>
    <col min="12" max="12" width="11.6640625" customWidth="1"/>
    <col min="13" max="13" width="15" bestFit="1" customWidth="1"/>
    <col min="14" max="14" width="15" customWidth="1"/>
    <col min="15" max="15" width="13.1640625" bestFit="1" customWidth="1"/>
    <col min="16" max="16" width="12" bestFit="1" customWidth="1"/>
    <col min="17" max="17" width="13.5" bestFit="1" customWidth="1"/>
    <col min="18" max="18" width="13.5" customWidth="1"/>
    <col min="19" max="19" width="11.6640625" customWidth="1"/>
    <col min="20" max="20" width="15" bestFit="1" customWidth="1"/>
    <col min="21" max="21" width="15" customWidth="1"/>
    <col min="22" max="22" width="13.1640625" bestFit="1" customWidth="1"/>
    <col min="23" max="23" width="12" bestFit="1" customWidth="1"/>
    <col min="24" max="24" width="11.83203125" customWidth="1"/>
    <col min="25" max="25" width="13.83203125" customWidth="1"/>
    <col min="26" max="26" width="11.33203125" customWidth="1"/>
    <col min="27" max="27" width="13" customWidth="1"/>
    <col min="28" max="28" width="15.1640625" customWidth="1"/>
    <col min="29" max="29" width="13" customWidth="1"/>
    <col min="30" max="30" width="12" customWidth="1"/>
    <col min="31" max="31" width="11.33203125" customWidth="1"/>
    <col min="32" max="33" width="10.83203125" customWidth="1"/>
    <col min="34" max="34" width="13.6640625" customWidth="1"/>
    <col min="35" max="35" width="12.33203125" customWidth="1"/>
    <col min="41" max="41" width="17.33203125" customWidth="1"/>
  </cols>
  <sheetData>
    <row r="1" spans="1:44" ht="81" customHeight="1" thickBot="1" x14ac:dyDescent="0.3">
      <c r="A1" s="228" t="str">
        <f>"MUNICIPALITY BASED MULTI-MEMBER CONSTITUENCIES, "&amp;_xlfn.FLOOR.MATH(B68/2)&amp;" CONSTITUENCY SEATS, REMAINDERS ONLY" &amp; " (50:50)"</f>
        <v>MUNICIPALITY BASED MULTI-MEMBER CONSTITUENCIES, 25 CONSTITUENCY SEATS, REMAINDERS ONLY (50:50)</v>
      </c>
      <c r="B1" s="251"/>
      <c r="Z1" s="109"/>
      <c r="AA1" s="229" t="s">
        <v>215</v>
      </c>
      <c r="AB1" s="230"/>
      <c r="AC1" s="231"/>
      <c r="AD1" s="231"/>
      <c r="AE1" s="231"/>
      <c r="AF1" s="231"/>
      <c r="AG1" s="231"/>
      <c r="AH1" s="232"/>
    </row>
    <row r="2" spans="1:44" ht="15" customHeight="1" thickBot="1" x14ac:dyDescent="0.25">
      <c r="A2" s="233" t="s">
        <v>50</v>
      </c>
      <c r="B2" s="252" t="s">
        <v>49</v>
      </c>
      <c r="C2" s="239" t="s">
        <v>57</v>
      </c>
      <c r="D2" s="240"/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110"/>
      <c r="S2" s="110"/>
      <c r="T2" s="110"/>
      <c r="U2" s="110"/>
      <c r="V2" s="110"/>
      <c r="W2" s="110"/>
      <c r="X2" s="241" t="s">
        <v>210</v>
      </c>
      <c r="Y2" s="244" t="s">
        <v>207</v>
      </c>
      <c r="Z2" s="225" t="s">
        <v>212</v>
      </c>
      <c r="AA2" s="216" t="s">
        <v>136</v>
      </c>
      <c r="AB2" s="216" t="s">
        <v>137</v>
      </c>
      <c r="AC2" s="216" t="s">
        <v>213</v>
      </c>
      <c r="AD2" s="216" t="s">
        <v>131</v>
      </c>
      <c r="AE2" s="216" t="s">
        <v>132</v>
      </c>
      <c r="AF2" s="216" t="s">
        <v>127</v>
      </c>
      <c r="AG2" s="216" t="s">
        <v>128</v>
      </c>
      <c r="AH2" s="219" t="s">
        <v>138</v>
      </c>
      <c r="AI2" s="222" t="s">
        <v>133</v>
      </c>
    </row>
    <row r="3" spans="1:44" ht="15" customHeight="1" thickBot="1" x14ac:dyDescent="0.25">
      <c r="A3" s="234"/>
      <c r="B3" s="253"/>
      <c r="C3" s="264" t="s">
        <v>188</v>
      </c>
      <c r="D3" s="215"/>
      <c r="E3" s="215"/>
      <c r="F3" s="215"/>
      <c r="G3" s="215"/>
      <c r="H3" s="215"/>
      <c r="I3" s="212"/>
      <c r="J3" s="214" t="s">
        <v>189</v>
      </c>
      <c r="K3" s="215"/>
      <c r="L3" s="215"/>
      <c r="M3" s="215"/>
      <c r="N3" s="215"/>
      <c r="O3" s="215"/>
      <c r="P3" s="212"/>
      <c r="Q3" s="214" t="s">
        <v>190</v>
      </c>
      <c r="R3" s="215"/>
      <c r="S3" s="215"/>
      <c r="T3" s="215"/>
      <c r="U3" s="215"/>
      <c r="V3" s="215"/>
      <c r="W3" s="262"/>
      <c r="X3" s="242"/>
      <c r="Y3" s="245"/>
      <c r="Z3" s="226"/>
      <c r="AA3" s="217"/>
      <c r="AB3" s="217"/>
      <c r="AC3" s="217"/>
      <c r="AD3" s="217"/>
      <c r="AE3" s="217"/>
      <c r="AF3" s="217"/>
      <c r="AG3" s="217"/>
      <c r="AH3" s="220"/>
      <c r="AI3" s="223"/>
      <c r="AK3" s="205" t="s">
        <v>140</v>
      </c>
      <c r="AL3" s="206"/>
      <c r="AM3" s="207"/>
      <c r="AO3" s="208" t="s">
        <v>141</v>
      </c>
      <c r="AP3" s="209"/>
      <c r="AQ3" s="209"/>
      <c r="AR3" s="210"/>
    </row>
    <row r="4" spans="1:44" ht="41" customHeight="1" thickBot="1" x14ac:dyDescent="0.25">
      <c r="A4" s="235"/>
      <c r="B4" s="254"/>
      <c r="C4" s="39" t="s">
        <v>51</v>
      </c>
      <c r="D4" s="135" t="s">
        <v>130</v>
      </c>
      <c r="E4" s="19" t="s">
        <v>129</v>
      </c>
      <c r="F4" s="19" t="s">
        <v>62</v>
      </c>
      <c r="G4" s="19" t="s">
        <v>127</v>
      </c>
      <c r="H4" s="19" t="s">
        <v>128</v>
      </c>
      <c r="I4" s="19" t="s">
        <v>63</v>
      </c>
      <c r="J4" s="39" t="s">
        <v>51</v>
      </c>
      <c r="K4" s="135" t="s">
        <v>130</v>
      </c>
      <c r="L4" s="19" t="s">
        <v>129</v>
      </c>
      <c r="M4" s="19" t="s">
        <v>62</v>
      </c>
      <c r="N4" s="19" t="s">
        <v>127</v>
      </c>
      <c r="O4" s="19" t="s">
        <v>128</v>
      </c>
      <c r="P4" s="19" t="s">
        <v>63</v>
      </c>
      <c r="Q4" s="39" t="s">
        <v>51</v>
      </c>
      <c r="R4" s="135" t="s">
        <v>130</v>
      </c>
      <c r="S4" s="19" t="s">
        <v>129</v>
      </c>
      <c r="T4" s="19" t="s">
        <v>62</v>
      </c>
      <c r="U4" s="19" t="s">
        <v>127</v>
      </c>
      <c r="V4" s="19" t="s">
        <v>128</v>
      </c>
      <c r="W4" s="19" t="s">
        <v>63</v>
      </c>
      <c r="X4" s="243"/>
      <c r="Y4" s="246"/>
      <c r="Z4" s="227"/>
      <c r="AA4" s="218"/>
      <c r="AB4" s="218"/>
      <c r="AC4" s="218"/>
      <c r="AD4" s="218"/>
      <c r="AE4" s="218"/>
      <c r="AF4" s="218"/>
      <c r="AG4" s="218"/>
      <c r="AH4" s="221"/>
      <c r="AI4" s="224"/>
      <c r="AK4" s="98" t="s">
        <v>142</v>
      </c>
      <c r="AL4" s="99" t="s">
        <v>143</v>
      </c>
      <c r="AM4" s="100" t="s">
        <v>134</v>
      </c>
      <c r="AO4" s="101" t="s">
        <v>144</v>
      </c>
      <c r="AP4" s="99" t="s">
        <v>142</v>
      </c>
      <c r="AQ4" s="99" t="s">
        <v>143</v>
      </c>
      <c r="AR4" s="100" t="s">
        <v>134</v>
      </c>
    </row>
    <row r="5" spans="1:44" ht="15" customHeight="1" x14ac:dyDescent="0.2">
      <c r="A5" s="40" t="s">
        <v>217</v>
      </c>
      <c r="B5" s="41" t="s">
        <v>275</v>
      </c>
      <c r="C5" s="140"/>
      <c r="D5" s="134"/>
      <c r="E5" s="42" t="str">
        <f t="shared" ref="E5:E36" si="0">IF(C5&lt;&gt;"", C5/D$63, "")</f>
        <v/>
      </c>
      <c r="F5" s="43" t="str">
        <f>IF(E5&lt;&gt;"", _xlfn.FLOOR.MATH(E5), "")</f>
        <v/>
      </c>
      <c r="G5" s="43" t="str">
        <f t="shared" ref="G5:G36" si="1">IF(C5&lt;&gt;"", C5-F5*D$63, "")</f>
        <v/>
      </c>
      <c r="H5" s="43" t="str">
        <f>IF(C5&lt;&gt;"", IF(RANK(G5, G$5:G$62)+COUNTIF(G$5:G5, G5) -1&lt;=(H$65-F$63), RANK(G5, G$5:G$62)+COUNTIF(G$5:G5, G5) -1, ""), "")</f>
        <v/>
      </c>
      <c r="I5" s="44" t="str">
        <f t="shared" ref="I5:I36" si="2">IF(IF(H5&lt;&gt;"", _xlfn.NUMBERVALUE(F5)+1, _xlfn.NUMBERVALUE(F5))&lt;&gt;0, IF(H5&lt;&gt;"", _xlfn.NUMBERVALUE(F5)+1, _xlfn.NUMBERVALUE(F5)), "")</f>
        <v/>
      </c>
      <c r="J5" s="43"/>
      <c r="K5" s="134"/>
      <c r="L5" s="42" t="str">
        <f t="shared" ref="L5:L36" si="3">IF(J5&lt;&gt;"", J5/K$63, "")</f>
        <v/>
      </c>
      <c r="M5" s="43" t="str">
        <f>IF(L5&lt;&gt;"", _xlfn.FLOOR.MATH(L5), "")</f>
        <v/>
      </c>
      <c r="N5" s="43" t="str">
        <f t="shared" ref="N5:N36" si="4">IF(J5&lt;&gt;"", J5-M5*K$63, "")</f>
        <v/>
      </c>
      <c r="O5" s="43" t="str">
        <f>IF(J5&lt;&gt;"", IF(RANK(N5, N$5:N$62)+COUNTIF(N$5:N5, N5) -1&lt;=(O$65-M$63), RANK(N5, N$5:N$62)+COUNTIF(N$5:N5, N5) -1, ""), "")</f>
        <v/>
      </c>
      <c r="P5" s="44" t="str">
        <f t="shared" ref="P5:P36" si="5">IF(IF(O5&lt;&gt;"", _xlfn.NUMBERVALUE(M5)+1, _xlfn.NUMBERVALUE(M5))&lt;&gt;0, IF(O5&lt;&gt;"", _xlfn.NUMBERVALUE(M5)+1, _xlfn.NUMBERVALUE(M5)), "")</f>
        <v/>
      </c>
      <c r="Q5" s="43"/>
      <c r="R5" s="134"/>
      <c r="S5" s="42" t="str">
        <f t="shared" ref="S5:S36" si="6">IF(Q5&lt;&gt;"", Q5/R$63, "")</f>
        <v/>
      </c>
      <c r="T5" s="43" t="str">
        <f>IF(S5&lt;&gt;"", _xlfn.FLOOR.MATH(S5), "")</f>
        <v/>
      </c>
      <c r="U5" s="43" t="str">
        <f t="shared" ref="U5:U36" si="7">IF(Q5&lt;&gt;"", Q5-T5*R$63, "")</f>
        <v/>
      </c>
      <c r="V5" s="43" t="str">
        <f>IF(Q5&lt;&gt;"", IF(RANK(U5, U$5:U$62)+COUNTIF(U$5:U5, U5) -1&lt;=(V$65-T$63), RANK(U5, U$5:U$62)+COUNTIF(U$5:U5, U5) -1, ""), "")</f>
        <v/>
      </c>
      <c r="W5" s="44" t="str">
        <f t="shared" ref="W5:W36" si="8">IF(IF(V5&lt;&gt;"", _xlfn.NUMBERVALUE(T5)+1, _xlfn.NUMBERVALUE(T5))&lt;&gt;0, IF(V5&lt;&gt;"", _xlfn.NUMBERVALUE(T5)+1, _xlfn.NUMBERVALUE(T5)), "")</f>
        <v/>
      </c>
      <c r="X5" s="148" t="str">
        <f t="shared" ref="X5:X36" si="9">IF(_xlfn.NUMBERVALUE(I5)+_xlfn.NUMBERVALUE(P5)+_xlfn.NUMBERVALUE(W5)&lt;&gt;0, _xlfn.NUMBERVALUE(I5)+_xlfn.NUMBERVALUE(P5)+_xlfn.NUMBERVALUE(W5), "")</f>
        <v/>
      </c>
      <c r="Y5" s="50" t="str">
        <f t="shared" ref="Y5:Y36" si="10">IF(_xlfn.NUMBERVALUE(C5)+_xlfn.NUMBERVALUE(J5)+_xlfn.NUMBERVALUE(Q5)&lt;&gt;0, _xlfn.NUMBERVALUE(C5)+_xlfn.NUMBERVALUE(J5)+_xlfn.NUMBERVALUE(Q5), "")</f>
        <v/>
      </c>
      <c r="Z5" s="46"/>
      <c r="AA5" s="84" t="str">
        <f t="shared" ref="AA5:AA36" si="11">IF(Y5&gt;=Z$63, Y5, "")</f>
        <v/>
      </c>
      <c r="AB5" s="84" t="str">
        <f t="shared" ref="AB5:AB36" si="12">IF(AND(X5&lt;&gt; "", AA5= ""),X5, "")</f>
        <v/>
      </c>
      <c r="AC5" s="84"/>
      <c r="AD5" s="83" t="str">
        <f t="shared" ref="AD5:AD36" si="13">IF(AA5&lt;&gt;"", AA5/AC$63, "")</f>
        <v/>
      </c>
      <c r="AE5" s="84" t="str">
        <f t="shared" ref="AE5:AE36" si="14">IF(AD5&lt;&gt;"", _xlfn.FLOOR.MATH(AD5), "")</f>
        <v/>
      </c>
      <c r="AF5" s="84" t="str">
        <f t="shared" ref="AF5:AF36" si="15">IF(AA5&lt;&gt;"", AA5-AE5*AC$63, "")</f>
        <v/>
      </c>
      <c r="AG5" s="84" t="str">
        <f>IF(AA5&lt;&gt;"", IF(RANK(AF5, AF$5:AF$62)+COUNTIF(AF$5:AF5, AF5) -1&lt;=(B$68-AB$63-AE$63), RANK(AF5, AF$5:AF$62)+COUNTIF(AF$5:AF5, AF5) -1, ""), "")</f>
        <v/>
      </c>
      <c r="AH5" s="93" t="str">
        <f t="shared" ref="AH5:AH36" si="16">IF(_xlfn.NUMBERVALUE(IF(AG5&lt;&gt; "", AE5+1, AE5)) + _xlfn.NUMBERVALUE(AB5)&lt;&gt;0, _xlfn.NUMBERVALUE(IF(AG5&lt;&gt; "", AE5+1, AE5)) + _xlfn.NUMBERVALUE(AB5), "")</f>
        <v/>
      </c>
      <c r="AI5" s="102" t="str">
        <f t="shared" ref="AI5:AI36" si="17">IF(_xlfn.NUMBERVALUE(AH5)-_xlfn.NUMBERVALUE(X5)&lt;&gt;0, _xlfn.NUMBERVALUE(AH5)-_xlfn.NUMBERVALUE(X5), "")</f>
        <v/>
      </c>
      <c r="AK5" s="144" t="str">
        <f>IF(Y5&lt;&gt; "", Y5/Y63, "")</f>
        <v/>
      </c>
      <c r="AL5" s="62" t="str">
        <f t="shared" ref="AL5:AL36" si="18">IF(AH5&lt;&gt; "", AH5/AH$63, "")</f>
        <v/>
      </c>
      <c r="AM5" s="145" t="str">
        <f t="shared" ref="AM5:AM36" si="19">IF(_xlfn.NUMBERVALUE(AL5)-_xlfn.NUMBERVALUE(AK5)&lt;&gt; 0, _xlfn.NUMBERVALUE(AL5)-_xlfn.NUMBERVALUE(AK5), "")</f>
        <v/>
      </c>
      <c r="AO5" s="97" t="str">
        <f t="shared" ref="AO5:AO36" si="20">IF(_xlfn.NUMBERVALUE(AH5)&lt;&gt;0,Y5, "")</f>
        <v/>
      </c>
      <c r="AP5" s="62" t="str">
        <f>IF(AO5&lt;&gt;"", AO5/AO$63, "")</f>
        <v/>
      </c>
      <c r="AQ5" s="62" t="str">
        <f>IF(_xlfn.NUMBERVALUE(AH5)&lt;&gt;0, AH5/AH$63, "")</f>
        <v/>
      </c>
      <c r="AR5" s="145" t="str">
        <f>IF(AP5&lt;&gt;"", AQ5-AP5, "")</f>
        <v/>
      </c>
    </row>
    <row r="6" spans="1:44" ht="15" customHeight="1" x14ac:dyDescent="0.2">
      <c r="A6" s="47" t="s">
        <v>218</v>
      </c>
      <c r="B6" s="48" t="s">
        <v>276</v>
      </c>
      <c r="C6" s="49"/>
      <c r="D6" s="134"/>
      <c r="E6" s="42" t="str">
        <f t="shared" si="0"/>
        <v/>
      </c>
      <c r="F6" s="43" t="str">
        <f t="shared" ref="F6:F62" si="21">IF(E6&lt;&gt;"", _xlfn.FLOOR.MATH(E6), "")</f>
        <v/>
      </c>
      <c r="G6" s="43" t="str">
        <f t="shared" si="1"/>
        <v/>
      </c>
      <c r="H6" s="43" t="str">
        <f>IF(C6&lt;&gt;"", IF(RANK(G6, G$5:G$62)+COUNTIF(G$6:G6, G6) -1&lt;=(H$65-F$63), RANK(G6, G$5:G$62)+COUNTIF(G$6:G6, G6) -1, ""), "")</f>
        <v/>
      </c>
      <c r="I6" s="44" t="str">
        <f t="shared" si="2"/>
        <v/>
      </c>
      <c r="J6" s="142"/>
      <c r="K6" s="134"/>
      <c r="L6" s="42" t="str">
        <f t="shared" si="3"/>
        <v/>
      </c>
      <c r="M6" s="43" t="str">
        <f t="shared" ref="M6:M62" si="22">IF(L6&lt;&gt;"", _xlfn.FLOOR.MATH(L6), "")</f>
        <v/>
      </c>
      <c r="N6" s="43" t="str">
        <f t="shared" si="4"/>
        <v/>
      </c>
      <c r="O6" s="43" t="str">
        <f>IF(J6&lt;&gt;"", IF(RANK(N6, N$5:N$62)+COUNTIF(N$6:N6, N6) -1&lt;=(O$65-M$63), RANK(N6, N$5:N$62)+COUNTIF(N$6:N6, N6) -1, ""), "")</f>
        <v/>
      </c>
      <c r="P6" s="44" t="str">
        <f t="shared" si="5"/>
        <v/>
      </c>
      <c r="Q6" s="142"/>
      <c r="R6" s="134"/>
      <c r="S6" s="42" t="str">
        <f t="shared" si="6"/>
        <v/>
      </c>
      <c r="T6" s="43" t="str">
        <f t="shared" ref="T6:T62" si="23">IF(S6&lt;&gt;"", _xlfn.FLOOR.MATH(S6), "")</f>
        <v/>
      </c>
      <c r="U6" s="43" t="str">
        <f t="shared" si="7"/>
        <v/>
      </c>
      <c r="V6" s="43" t="str">
        <f>IF(Q6&lt;&gt;"", IF(RANK(U6, U$5:U$62)+COUNTIF(U$6:U6, U6) -1&lt;=(V$65-T$63), RANK(U6, U$5:U$62)+COUNTIF(U$6:U6, U6) -1, ""), "")</f>
        <v/>
      </c>
      <c r="W6" s="44" t="str">
        <f t="shared" si="8"/>
        <v/>
      </c>
      <c r="X6" s="148" t="str">
        <f t="shared" si="9"/>
        <v/>
      </c>
      <c r="Y6" s="50" t="str">
        <f t="shared" si="10"/>
        <v/>
      </c>
      <c r="Z6" s="51"/>
      <c r="AA6" s="84" t="str">
        <f t="shared" si="11"/>
        <v/>
      </c>
      <c r="AB6" s="86" t="str">
        <f t="shared" si="12"/>
        <v/>
      </c>
      <c r="AC6" s="86"/>
      <c r="AD6" s="83" t="str">
        <f t="shared" si="13"/>
        <v/>
      </c>
      <c r="AE6" s="86" t="str">
        <f t="shared" si="14"/>
        <v/>
      </c>
      <c r="AF6" s="86" t="str">
        <f t="shared" si="15"/>
        <v/>
      </c>
      <c r="AG6" s="84" t="str">
        <f>IF(AA6&lt;&gt;"", IF(RANK(AF6, AF$5:AF$62)+COUNTIF(AF$6:AF6, AF6) -1&lt;=(B$68-AB$63-AE$63), RANK(AF6, AF$5:AF$62)+COUNTIF(AF$6:AF6, AF6) -1, ""), "")</f>
        <v/>
      </c>
      <c r="AH6" s="93" t="str">
        <f t="shared" si="16"/>
        <v/>
      </c>
      <c r="AI6" s="103" t="str">
        <f t="shared" si="17"/>
        <v/>
      </c>
      <c r="AK6" s="144" t="str">
        <f>IF(Y6&lt;&gt; "", Y6/Y63, "")</f>
        <v/>
      </c>
      <c r="AL6" s="62" t="str">
        <f t="shared" si="18"/>
        <v/>
      </c>
      <c r="AM6" s="70" t="str">
        <f t="shared" si="19"/>
        <v/>
      </c>
      <c r="AO6" s="97" t="str">
        <f t="shared" si="20"/>
        <v/>
      </c>
      <c r="AP6" s="62" t="str">
        <f t="shared" ref="AP6:AP62" si="24">IF(AO6&lt;&gt;"", AO6/AO$63, "")</f>
        <v/>
      </c>
      <c r="AQ6" s="62" t="str">
        <f t="shared" ref="AQ6:AQ62" si="25">IF(_xlfn.NUMBERVALUE(AH6)&lt;&gt;0, AH6/AH$63, "")</f>
        <v/>
      </c>
      <c r="AR6" s="145" t="str">
        <f t="shared" ref="AR6:AR61" si="26">IF(AP6&lt;&gt;"", AQ6-AP6, "")</f>
        <v/>
      </c>
    </row>
    <row r="7" spans="1:44" ht="15" customHeight="1" x14ac:dyDescent="0.2">
      <c r="A7" s="47" t="s">
        <v>219</v>
      </c>
      <c r="B7" s="48" t="s">
        <v>277</v>
      </c>
      <c r="C7" s="141">
        <v>54</v>
      </c>
      <c r="D7" s="134"/>
      <c r="E7" s="42">
        <f t="shared" si="0"/>
        <v>1.302365964836119E-3</v>
      </c>
      <c r="F7" s="43">
        <f t="shared" si="21"/>
        <v>0</v>
      </c>
      <c r="G7" s="43">
        <f t="shared" si="1"/>
        <v>54</v>
      </c>
      <c r="H7" s="43" t="str">
        <f>IF(C7&lt;&gt;"", IF(RANK(G7, G$5:G$62)+COUNTIF(G$7:G7, G7) -1&lt;=(H$65-F$63), RANK(G7, G$5:G$62)+COUNTIF(G$7:G7, G7) -1, ""), "")</f>
        <v/>
      </c>
      <c r="I7" s="44" t="str">
        <f t="shared" si="2"/>
        <v/>
      </c>
      <c r="J7" s="143">
        <v>27</v>
      </c>
      <c r="K7" s="134"/>
      <c r="L7" s="42">
        <f t="shared" si="3"/>
        <v>6.2809686649452161E-4</v>
      </c>
      <c r="M7" s="43">
        <f t="shared" si="22"/>
        <v>0</v>
      </c>
      <c r="N7" s="43">
        <f t="shared" si="4"/>
        <v>27</v>
      </c>
      <c r="O7" s="43" t="str">
        <f>IF(J7&lt;&gt;"", IF(RANK(N7, N$5:N$62)+COUNTIF(N$7:N7, N7) -1&lt;=(O$65-M$63), RANK(N7, N$5:N$62)+COUNTIF(N$7:N7, N7) -1, ""), "")</f>
        <v/>
      </c>
      <c r="P7" s="44" t="str">
        <f t="shared" si="5"/>
        <v/>
      </c>
      <c r="Q7" s="143">
        <v>161</v>
      </c>
      <c r="R7" s="134"/>
      <c r="S7" s="42">
        <f t="shared" si="6"/>
        <v>4.1203869580795412E-3</v>
      </c>
      <c r="T7" s="43">
        <f t="shared" si="23"/>
        <v>0</v>
      </c>
      <c r="U7" s="43">
        <f t="shared" si="7"/>
        <v>161</v>
      </c>
      <c r="V7" s="43" t="str">
        <f>IF(Q7&lt;&gt;"", IF(RANK(U7, U$5:U$62)+COUNTIF(U$7:U7, U7) -1&lt;=(V$65-T$63), RANK(U7, U$5:U$62)+COUNTIF(U$7:U7, U7) -1, ""), "")</f>
        <v/>
      </c>
      <c r="W7" s="44" t="str">
        <f t="shared" si="8"/>
        <v/>
      </c>
      <c r="X7" s="148" t="str">
        <f t="shared" si="9"/>
        <v/>
      </c>
      <c r="Y7" s="50">
        <f t="shared" si="10"/>
        <v>242</v>
      </c>
      <c r="Z7" s="51"/>
      <c r="AA7" s="84" t="str">
        <f t="shared" si="11"/>
        <v/>
      </c>
      <c r="AB7" s="86" t="str">
        <f t="shared" si="12"/>
        <v/>
      </c>
      <c r="AC7" s="86"/>
      <c r="AD7" s="83" t="str">
        <f t="shared" si="13"/>
        <v/>
      </c>
      <c r="AE7" s="86" t="str">
        <f t="shared" si="14"/>
        <v/>
      </c>
      <c r="AF7" s="86" t="str">
        <f t="shared" si="15"/>
        <v/>
      </c>
      <c r="AG7" s="84" t="str">
        <f>IF(AA7&lt;&gt;"", IF(RANK(AF7, AF$5:AF$62)+COUNTIF(AF$7:AF7, AF7) -1&lt;=(B$68-AB$63-AE$63), RANK(AF7, AF$5:AF$62)+COUNTIF(AF$7:AF7, AF7) -1, ""), "")</f>
        <v/>
      </c>
      <c r="AH7" s="93" t="str">
        <f t="shared" si="16"/>
        <v/>
      </c>
      <c r="AI7" s="103" t="str">
        <f t="shared" si="17"/>
        <v/>
      </c>
      <c r="AK7" s="144">
        <f>IF(Y7&lt;&gt; "", Y7/Y63, "")</f>
        <v>2.1173353771744246E-4</v>
      </c>
      <c r="AL7" s="62" t="str">
        <f t="shared" si="18"/>
        <v/>
      </c>
      <c r="AM7" s="70">
        <f t="shared" si="19"/>
        <v>-2.11733537717442E-4</v>
      </c>
      <c r="AO7" s="97" t="str">
        <f t="shared" si="20"/>
        <v/>
      </c>
      <c r="AP7" s="62" t="str">
        <f t="shared" si="24"/>
        <v/>
      </c>
      <c r="AQ7" s="62" t="str">
        <f t="shared" si="25"/>
        <v/>
      </c>
      <c r="AR7" s="145" t="str">
        <f t="shared" si="26"/>
        <v/>
      </c>
    </row>
    <row r="8" spans="1:44" ht="15" customHeight="1" x14ac:dyDescent="0.2">
      <c r="A8" s="47" t="s">
        <v>220</v>
      </c>
      <c r="B8" s="48" t="s">
        <v>278</v>
      </c>
      <c r="C8" s="49"/>
      <c r="D8" s="134"/>
      <c r="E8" s="42" t="str">
        <f t="shared" si="0"/>
        <v/>
      </c>
      <c r="F8" s="43" t="str">
        <f t="shared" si="21"/>
        <v/>
      </c>
      <c r="G8" s="43" t="str">
        <f t="shared" si="1"/>
        <v/>
      </c>
      <c r="H8" s="43" t="str">
        <f>IF(C8&lt;&gt;"", IF(RANK(G8, G$5:G$62)+COUNTIF(G$8:G8, G8) -1&lt;=(H$65-F$63), RANK(G8, G$5:G$62)+COUNTIF(G$8:G8, G8) -1, ""), "")</f>
        <v/>
      </c>
      <c r="I8" s="44" t="str">
        <f t="shared" si="2"/>
        <v/>
      </c>
      <c r="J8" s="142"/>
      <c r="K8" s="134"/>
      <c r="L8" s="42" t="str">
        <f t="shared" si="3"/>
        <v/>
      </c>
      <c r="M8" s="43" t="str">
        <f t="shared" si="22"/>
        <v/>
      </c>
      <c r="N8" s="43" t="str">
        <f t="shared" si="4"/>
        <v/>
      </c>
      <c r="O8" s="43" t="str">
        <f>IF(J8&lt;&gt;"", IF(RANK(N8, N$5:N$62)+COUNTIF(N$8:N8, N8) -1&lt;=(O$65-M$63), RANK(N8, N$5:N$62)+COUNTIF(N$8:N8, N8) -1, ""), "")</f>
        <v/>
      </c>
      <c r="P8" s="44" t="str">
        <f t="shared" si="5"/>
        <v/>
      </c>
      <c r="Q8" s="142"/>
      <c r="R8" s="134"/>
      <c r="S8" s="42" t="str">
        <f t="shared" si="6"/>
        <v/>
      </c>
      <c r="T8" s="43" t="str">
        <f t="shared" si="23"/>
        <v/>
      </c>
      <c r="U8" s="43" t="str">
        <f t="shared" si="7"/>
        <v/>
      </c>
      <c r="V8" s="43" t="str">
        <f>IF(Q8&lt;&gt;"", IF(RANK(U8, U$5:U$62)+COUNTIF(U$8:U8, U8) -1&lt;=(V$65-T$63), RANK(U8, U$5:U$62)+COUNTIF(U$8:U8, U8) -1, ""), "")</f>
        <v/>
      </c>
      <c r="W8" s="44" t="str">
        <f t="shared" si="8"/>
        <v/>
      </c>
      <c r="X8" s="148" t="str">
        <f t="shared" si="9"/>
        <v/>
      </c>
      <c r="Y8" s="50" t="str">
        <f t="shared" si="10"/>
        <v/>
      </c>
      <c r="Z8" s="51"/>
      <c r="AA8" s="84" t="str">
        <f t="shared" si="11"/>
        <v/>
      </c>
      <c r="AB8" s="86" t="str">
        <f t="shared" si="12"/>
        <v/>
      </c>
      <c r="AC8" s="86"/>
      <c r="AD8" s="83" t="str">
        <f t="shared" si="13"/>
        <v/>
      </c>
      <c r="AE8" s="86" t="str">
        <f t="shared" si="14"/>
        <v/>
      </c>
      <c r="AF8" s="86" t="str">
        <f t="shared" si="15"/>
        <v/>
      </c>
      <c r="AG8" s="84" t="str">
        <f>IF(AA8&lt;&gt;"", IF(RANK(AF8, AF$5:AF$62)+COUNTIF(AF$8:AF8, AF8) -1&lt;=(B$68-AB$63-AE$63), RANK(AF8, AF$5:AF$62)+COUNTIF(AF$8:AF8, AF8) -1, ""), "")</f>
        <v/>
      </c>
      <c r="AH8" s="93" t="str">
        <f t="shared" si="16"/>
        <v/>
      </c>
      <c r="AI8" s="103" t="str">
        <f t="shared" si="17"/>
        <v/>
      </c>
      <c r="AK8" s="144" t="str">
        <f>IF(Y8&lt;&gt; "", Y8/Y63, "")</f>
        <v/>
      </c>
      <c r="AL8" s="62" t="str">
        <f t="shared" si="18"/>
        <v/>
      </c>
      <c r="AM8" s="70" t="str">
        <f t="shared" si="19"/>
        <v/>
      </c>
      <c r="AO8" s="97" t="str">
        <f t="shared" si="20"/>
        <v/>
      </c>
      <c r="AP8" s="62" t="str">
        <f t="shared" si="24"/>
        <v/>
      </c>
      <c r="AQ8" s="62" t="str">
        <f t="shared" si="25"/>
        <v/>
      </c>
      <c r="AR8" s="145" t="str">
        <f t="shared" si="26"/>
        <v/>
      </c>
    </row>
    <row r="9" spans="1:44" ht="15" customHeight="1" x14ac:dyDescent="0.2">
      <c r="A9" s="47" t="s">
        <v>221</v>
      </c>
      <c r="B9" s="48" t="s">
        <v>279</v>
      </c>
      <c r="C9" s="141">
        <v>2834</v>
      </c>
      <c r="D9" s="134"/>
      <c r="E9" s="42">
        <f t="shared" si="0"/>
        <v>6.8350095265658536E-2</v>
      </c>
      <c r="F9" s="43">
        <f t="shared" si="21"/>
        <v>0</v>
      </c>
      <c r="G9" s="43">
        <f t="shared" si="1"/>
        <v>2834</v>
      </c>
      <c r="H9" s="43" t="str">
        <f>IF(C9&lt;&gt;"", IF(RANK(G9, G$5:G$62)+COUNTIF(G$9:G9, G9) -1&lt;=(H$65-F$63), RANK(G9, G$5:G$62)+COUNTIF(G$9:G9, G9) -1, ""), "")</f>
        <v/>
      </c>
      <c r="I9" s="138" t="str">
        <f t="shared" si="2"/>
        <v/>
      </c>
      <c r="J9" s="143">
        <v>1140</v>
      </c>
      <c r="K9" s="134"/>
      <c r="L9" s="42">
        <f t="shared" si="3"/>
        <v>2.6519645474213135E-2</v>
      </c>
      <c r="M9" s="43">
        <f t="shared" si="22"/>
        <v>0</v>
      </c>
      <c r="N9" s="43">
        <f t="shared" si="4"/>
        <v>1140</v>
      </c>
      <c r="O9" s="43" t="str">
        <f>IF(J9&lt;&gt;"", IF(RANK(N9, N$5:N$62)+COUNTIF(N$9:N9, N9) -1&lt;=(O$65-M$63), RANK(N9, N$5:N$62)+COUNTIF(N$9:N9, N9) -1, ""), "")</f>
        <v/>
      </c>
      <c r="P9" s="138" t="str">
        <f t="shared" si="5"/>
        <v/>
      </c>
      <c r="Q9" s="143">
        <v>2016</v>
      </c>
      <c r="R9" s="134"/>
      <c r="S9" s="42">
        <f t="shared" si="6"/>
        <v>5.1594410605517733E-2</v>
      </c>
      <c r="T9" s="43">
        <f t="shared" si="23"/>
        <v>0</v>
      </c>
      <c r="U9" s="43">
        <f t="shared" si="7"/>
        <v>2016</v>
      </c>
      <c r="V9" s="43" t="str">
        <f>IF(Q9&lt;&gt;"", IF(RANK(U9, U$5:U$62)+COUNTIF(U$9:U9, U9) -1&lt;=(V$65-T$63), RANK(U9, U$5:U$62)+COUNTIF(U$9:U9, U9) -1, ""), "")</f>
        <v/>
      </c>
      <c r="W9" s="138" t="str">
        <f t="shared" si="8"/>
        <v/>
      </c>
      <c r="X9" s="149" t="str">
        <f t="shared" si="9"/>
        <v/>
      </c>
      <c r="Y9" s="50">
        <f t="shared" si="10"/>
        <v>5990</v>
      </c>
      <c r="Z9" s="51"/>
      <c r="AA9" s="84" t="str">
        <f t="shared" si="11"/>
        <v/>
      </c>
      <c r="AB9" s="86" t="str">
        <f t="shared" si="12"/>
        <v/>
      </c>
      <c r="AC9" s="86"/>
      <c r="AD9" s="83" t="str">
        <f t="shared" si="13"/>
        <v/>
      </c>
      <c r="AE9" s="86" t="str">
        <f t="shared" si="14"/>
        <v/>
      </c>
      <c r="AF9" s="86" t="str">
        <f t="shared" si="15"/>
        <v/>
      </c>
      <c r="AG9" s="84" t="str">
        <f>IF(AA9&lt;&gt;"", IF(RANK(AF9, AF$5:AF$62)+COUNTIF(AF$9:AF9, AF9) -1&lt;=(B$68-AB$63-AE$63), RANK(AF9, AF$5:AF$62)+COUNTIF(AF$9:AF9, AF9) -1, ""), "")</f>
        <v/>
      </c>
      <c r="AH9" s="93" t="str">
        <f t="shared" si="16"/>
        <v/>
      </c>
      <c r="AI9" s="103" t="str">
        <f t="shared" si="17"/>
        <v/>
      </c>
      <c r="AK9" s="144">
        <f>IF(Y9&lt;&gt; "", Y9/Y63, "")</f>
        <v>5.2408425244937209E-3</v>
      </c>
      <c r="AL9" s="62" t="str">
        <f t="shared" si="18"/>
        <v/>
      </c>
      <c r="AM9" s="70">
        <f t="shared" si="19"/>
        <v>-5.2408425244937201E-3</v>
      </c>
      <c r="AO9" s="97" t="str">
        <f t="shared" si="20"/>
        <v/>
      </c>
      <c r="AP9" s="62" t="str">
        <f t="shared" si="24"/>
        <v/>
      </c>
      <c r="AQ9" s="62" t="str">
        <f t="shared" si="25"/>
        <v/>
      </c>
      <c r="AR9" s="145" t="str">
        <f t="shared" si="26"/>
        <v/>
      </c>
    </row>
    <row r="10" spans="1:44" ht="15" customHeight="1" x14ac:dyDescent="0.2">
      <c r="A10" s="47" t="s">
        <v>222</v>
      </c>
      <c r="B10" s="48" t="s">
        <v>280</v>
      </c>
      <c r="C10" s="141">
        <v>103</v>
      </c>
      <c r="D10" s="134"/>
      <c r="E10" s="42">
        <f t="shared" si="0"/>
        <v>2.4841424884837083E-3</v>
      </c>
      <c r="F10" s="43">
        <f t="shared" si="21"/>
        <v>0</v>
      </c>
      <c r="G10" s="43">
        <f t="shared" si="1"/>
        <v>103</v>
      </c>
      <c r="H10" s="43" t="str">
        <f>IF(C10&lt;&gt;"", IF(RANK(G10, G$5:G$62)+COUNTIF(G$10:G10, G10) -1&lt;=(H$65-F$63), RANK(G10, G$5:G$62)+COUNTIF(G$10:G10, G10) -1, ""), "")</f>
        <v/>
      </c>
      <c r="I10" s="138" t="str">
        <f t="shared" si="2"/>
        <v/>
      </c>
      <c r="J10" s="143">
        <v>81</v>
      </c>
      <c r="K10" s="134"/>
      <c r="L10" s="42">
        <f t="shared" si="3"/>
        <v>1.8842905994835648E-3</v>
      </c>
      <c r="M10" s="43">
        <f t="shared" si="22"/>
        <v>0</v>
      </c>
      <c r="N10" s="43">
        <f t="shared" si="4"/>
        <v>81</v>
      </c>
      <c r="O10" s="43" t="str">
        <f>IF(J10&lt;&gt;"", IF(RANK(N10, N$5:N$62)+COUNTIF(N$10:N10, N10) -1&lt;=(O$65-M$63), RANK(N10, N$5:N$62)+COUNTIF(N$10:N10, N10) -1, ""), "")</f>
        <v/>
      </c>
      <c r="P10" s="138" t="str">
        <f t="shared" si="5"/>
        <v/>
      </c>
      <c r="Q10" s="143">
        <v>46</v>
      </c>
      <c r="R10" s="134"/>
      <c r="S10" s="42">
        <f t="shared" si="6"/>
        <v>1.1772534165941546E-3</v>
      </c>
      <c r="T10" s="43">
        <f t="shared" si="23"/>
        <v>0</v>
      </c>
      <c r="U10" s="43">
        <f t="shared" si="7"/>
        <v>46</v>
      </c>
      <c r="V10" s="43" t="str">
        <f>IF(Q10&lt;&gt;"", IF(RANK(U10, U$5:U$62)+COUNTIF(U$10:U10, U10) -1&lt;=(V$65-T$63), RANK(U10, U$5:U$62)+COUNTIF(U$10:U10, U10) -1, ""), "")</f>
        <v/>
      </c>
      <c r="W10" s="138" t="str">
        <f t="shared" si="8"/>
        <v/>
      </c>
      <c r="X10" s="149" t="str">
        <f t="shared" si="9"/>
        <v/>
      </c>
      <c r="Y10" s="50">
        <f t="shared" si="10"/>
        <v>230</v>
      </c>
      <c r="Z10" s="51"/>
      <c r="AA10" s="84" t="str">
        <f t="shared" si="11"/>
        <v/>
      </c>
      <c r="AB10" s="86" t="str">
        <f t="shared" si="12"/>
        <v/>
      </c>
      <c r="AC10" s="86"/>
      <c r="AD10" s="83" t="str">
        <f t="shared" si="13"/>
        <v/>
      </c>
      <c r="AE10" s="86" t="str">
        <f t="shared" si="14"/>
        <v/>
      </c>
      <c r="AF10" s="86" t="str">
        <f t="shared" si="15"/>
        <v/>
      </c>
      <c r="AG10" s="84" t="str">
        <f>IF(AA10&lt;&gt;"", IF(RANK(AF10, AF$5:AF$62)+COUNTIF(AF$10:AF10, AF10) -1&lt;=(B$68-AB$63-AE$63), RANK(AF10, AF$5:AF$62)+COUNTIF(AF$10:AF10, AF10) -1, ""), "")</f>
        <v/>
      </c>
      <c r="AH10" s="93" t="str">
        <f t="shared" si="16"/>
        <v/>
      </c>
      <c r="AI10" s="103" t="str">
        <f t="shared" si="17"/>
        <v/>
      </c>
      <c r="AK10" s="144">
        <f>IF(Y10&lt;&gt; "", Y10/Y63, "")</f>
        <v>2.0123435402897425E-4</v>
      </c>
      <c r="AL10" s="62" t="str">
        <f t="shared" si="18"/>
        <v/>
      </c>
      <c r="AM10" s="70">
        <f t="shared" si="19"/>
        <v>-2.01234354028974E-4</v>
      </c>
      <c r="AO10" s="97" t="str">
        <f t="shared" si="20"/>
        <v/>
      </c>
      <c r="AP10" s="62" t="str">
        <f t="shared" si="24"/>
        <v/>
      </c>
      <c r="AQ10" s="62" t="str">
        <f t="shared" si="25"/>
        <v/>
      </c>
      <c r="AR10" s="145" t="str">
        <f t="shared" si="26"/>
        <v/>
      </c>
    </row>
    <row r="11" spans="1:44" ht="15" customHeight="1" x14ac:dyDescent="0.2">
      <c r="A11" s="47" t="s">
        <v>223</v>
      </c>
      <c r="B11" s="48" t="s">
        <v>281</v>
      </c>
      <c r="C11" s="141">
        <v>144</v>
      </c>
      <c r="D11" s="134"/>
      <c r="E11" s="42">
        <f t="shared" si="0"/>
        <v>3.4729759062296505E-3</v>
      </c>
      <c r="F11" s="43">
        <f t="shared" si="21"/>
        <v>0</v>
      </c>
      <c r="G11" s="43">
        <f t="shared" si="1"/>
        <v>144</v>
      </c>
      <c r="H11" s="43" t="str">
        <f>IF(C11&lt;&gt;"", IF(RANK(G11, G$5:G$62)+COUNTIF(G$11:G11, G11) -1&lt;=(H$65-F$63), RANK(G11, G$5:G$62)+COUNTIF(G$11:G11, G11) -1, ""), "")</f>
        <v/>
      </c>
      <c r="I11" s="138" t="str">
        <f t="shared" si="2"/>
        <v/>
      </c>
      <c r="J11" s="143">
        <v>49</v>
      </c>
      <c r="K11" s="134"/>
      <c r="L11" s="42">
        <f t="shared" si="3"/>
        <v>1.1398794984530207E-3</v>
      </c>
      <c r="M11" s="43">
        <f t="shared" si="22"/>
        <v>0</v>
      </c>
      <c r="N11" s="43">
        <f t="shared" si="4"/>
        <v>49</v>
      </c>
      <c r="O11" s="43" t="str">
        <f>IF(J11&lt;&gt;"", IF(RANK(N11, N$5:N$62)+COUNTIF(N$11:N11, N11) -1&lt;=(O$65-M$63), RANK(N11, N$5:N$62)+COUNTIF(N$11:N11, N11) -1, ""), "")</f>
        <v/>
      </c>
      <c r="P11" s="138" t="str">
        <f t="shared" si="5"/>
        <v/>
      </c>
      <c r="Q11" s="143">
        <v>70</v>
      </c>
      <c r="R11" s="134"/>
      <c r="S11" s="42">
        <f t="shared" si="6"/>
        <v>1.7914725904693658E-3</v>
      </c>
      <c r="T11" s="43">
        <f t="shared" si="23"/>
        <v>0</v>
      </c>
      <c r="U11" s="43">
        <f t="shared" si="7"/>
        <v>70</v>
      </c>
      <c r="V11" s="43" t="str">
        <f>IF(Q11&lt;&gt;"", IF(RANK(U11, U$5:U$62)+COUNTIF(U$11:U11, U11) -1&lt;=(V$65-T$63), RANK(U11, U$5:U$62)+COUNTIF(U$11:U11, U11) -1, ""), "")</f>
        <v/>
      </c>
      <c r="W11" s="138" t="str">
        <f t="shared" si="8"/>
        <v/>
      </c>
      <c r="X11" s="149" t="str">
        <f t="shared" si="9"/>
        <v/>
      </c>
      <c r="Y11" s="50">
        <f t="shared" si="10"/>
        <v>263</v>
      </c>
      <c r="Z11" s="51"/>
      <c r="AA11" s="84" t="str">
        <f t="shared" si="11"/>
        <v/>
      </c>
      <c r="AB11" s="86" t="str">
        <f t="shared" si="12"/>
        <v/>
      </c>
      <c r="AC11" s="86"/>
      <c r="AD11" s="83" t="str">
        <f t="shared" si="13"/>
        <v/>
      </c>
      <c r="AE11" s="86" t="str">
        <f t="shared" si="14"/>
        <v/>
      </c>
      <c r="AF11" s="86" t="str">
        <f t="shared" si="15"/>
        <v/>
      </c>
      <c r="AG11" s="84" t="str">
        <f>IF(AA11&lt;&gt;"", IF(RANK(AF11, AF$5:AF$62)+COUNTIF(AF$11:AF11, AF11) -1&lt;=(B$68-AB$63-AE$63), RANK(AF11, AF$5:AF$62)+COUNTIF(AF$11:AF11, AF11) -1, ""), "")</f>
        <v/>
      </c>
      <c r="AH11" s="93" t="str">
        <f t="shared" si="16"/>
        <v/>
      </c>
      <c r="AI11" s="103" t="str">
        <f t="shared" si="17"/>
        <v/>
      </c>
      <c r="AK11" s="144">
        <f>IF(Y11&lt;&gt; "", Y11/Y63, "")</f>
        <v>2.3010710917226185E-4</v>
      </c>
      <c r="AL11" s="62" t="str">
        <f t="shared" si="18"/>
        <v/>
      </c>
      <c r="AM11" s="70">
        <f t="shared" si="19"/>
        <v>-2.3010710917226201E-4</v>
      </c>
      <c r="AO11" s="97" t="str">
        <f t="shared" si="20"/>
        <v/>
      </c>
      <c r="AP11" s="62" t="str">
        <f t="shared" si="24"/>
        <v/>
      </c>
      <c r="AQ11" s="62" t="str">
        <f t="shared" si="25"/>
        <v/>
      </c>
      <c r="AR11" s="145" t="str">
        <f t="shared" si="26"/>
        <v/>
      </c>
    </row>
    <row r="12" spans="1:44" ht="15" customHeight="1" x14ac:dyDescent="0.2">
      <c r="A12" s="47" t="s">
        <v>224</v>
      </c>
      <c r="B12" s="48" t="s">
        <v>282</v>
      </c>
      <c r="C12" s="141">
        <v>1626</v>
      </c>
      <c r="D12" s="134"/>
      <c r="E12" s="42">
        <f t="shared" si="0"/>
        <v>3.9215686274509803E-2</v>
      </c>
      <c r="F12" s="43">
        <f t="shared" si="21"/>
        <v>0</v>
      </c>
      <c r="G12" s="43">
        <f t="shared" si="1"/>
        <v>1626</v>
      </c>
      <c r="H12" s="43" t="str">
        <f>IF(C12&lt;&gt;"", IF(RANK(G12, G$5:G$62)+COUNTIF(G$12:G12, G12) -1&lt;=(H$65-F$63), RANK(G12, G$5:G$62)+COUNTIF(G$12:G12, G12) -1, ""), "")</f>
        <v/>
      </c>
      <c r="I12" s="138" t="str">
        <f t="shared" si="2"/>
        <v/>
      </c>
      <c r="J12" s="143">
        <v>1207</v>
      </c>
      <c r="K12" s="134"/>
      <c r="L12" s="42">
        <f t="shared" si="3"/>
        <v>2.8078256216995837E-2</v>
      </c>
      <c r="M12" s="43">
        <f t="shared" si="22"/>
        <v>0</v>
      </c>
      <c r="N12" s="43">
        <f t="shared" si="4"/>
        <v>1207</v>
      </c>
      <c r="O12" s="43" t="str">
        <f>IF(J12&lt;&gt;"", IF(RANK(N12, N$5:N$62)+COUNTIF(N$12:N12, N12) -1&lt;=(O$65-M$63), RANK(N12, N$5:N$62)+COUNTIF(N$12:N12, N12) -1, ""), "")</f>
        <v/>
      </c>
      <c r="P12" s="138" t="str">
        <f t="shared" si="5"/>
        <v/>
      </c>
      <c r="Q12" s="143">
        <v>2468</v>
      </c>
      <c r="R12" s="134"/>
      <c r="S12" s="42">
        <f t="shared" si="6"/>
        <v>6.3162205046834216E-2</v>
      </c>
      <c r="T12" s="43">
        <f t="shared" si="23"/>
        <v>0</v>
      </c>
      <c r="U12" s="43">
        <f t="shared" si="7"/>
        <v>2468</v>
      </c>
      <c r="V12" s="43" t="str">
        <f>IF(Q12&lt;&gt;"", IF(RANK(U12, U$5:U$62)+COUNTIF(U$12:U12, U12) -1&lt;=(V$65-T$63), RANK(U12, U$5:U$62)+COUNTIF(U$12:U12, U12) -1, ""), "")</f>
        <v/>
      </c>
      <c r="W12" s="138" t="str">
        <f t="shared" si="8"/>
        <v/>
      </c>
      <c r="X12" s="149" t="str">
        <f t="shared" si="9"/>
        <v/>
      </c>
      <c r="Y12" s="50">
        <f t="shared" si="10"/>
        <v>5301</v>
      </c>
      <c r="Z12" s="51"/>
      <c r="AA12" s="84" t="str">
        <f t="shared" si="11"/>
        <v/>
      </c>
      <c r="AB12" s="86" t="str">
        <f t="shared" si="12"/>
        <v/>
      </c>
      <c r="AC12" s="86"/>
      <c r="AD12" s="83" t="str">
        <f t="shared" si="13"/>
        <v/>
      </c>
      <c r="AE12" s="86" t="str">
        <f t="shared" si="14"/>
        <v/>
      </c>
      <c r="AF12" s="86" t="str">
        <f t="shared" si="15"/>
        <v/>
      </c>
      <c r="AG12" s="84" t="str">
        <f>IF(AA12&lt;&gt;"", IF(RANK(AF12, AF$5:AF$62)+COUNTIF(AF$12:AF12, AF12) -1&lt;=(B$68-AB$63-AE$63), RANK(AF12, AF$5:AF$62)+COUNTIF(AF$12:AF12, AF12) -1, ""), "")</f>
        <v/>
      </c>
      <c r="AH12" s="93" t="str">
        <f t="shared" si="16"/>
        <v/>
      </c>
      <c r="AI12" s="103" t="str">
        <f t="shared" si="17"/>
        <v/>
      </c>
      <c r="AK12" s="144">
        <f>IF(Y12&lt;&gt; "", Y12/Y63, "")</f>
        <v>4.6380143943808372E-3</v>
      </c>
      <c r="AL12" s="62" t="str">
        <f t="shared" si="18"/>
        <v/>
      </c>
      <c r="AM12" s="70">
        <f t="shared" si="19"/>
        <v>-4.6380143943808398E-3</v>
      </c>
      <c r="AO12" s="97" t="str">
        <f t="shared" si="20"/>
        <v/>
      </c>
      <c r="AP12" s="62" t="str">
        <f t="shared" si="24"/>
        <v/>
      </c>
      <c r="AQ12" s="62" t="str">
        <f t="shared" si="25"/>
        <v/>
      </c>
      <c r="AR12" s="145" t="str">
        <f t="shared" si="26"/>
        <v/>
      </c>
    </row>
    <row r="13" spans="1:44" ht="15" customHeight="1" x14ac:dyDescent="0.2">
      <c r="A13" s="47" t="s">
        <v>225</v>
      </c>
      <c r="B13" s="48" t="s">
        <v>283</v>
      </c>
      <c r="C13" s="49"/>
      <c r="D13" s="134"/>
      <c r="E13" s="42" t="str">
        <f t="shared" si="0"/>
        <v/>
      </c>
      <c r="F13" s="43" t="str">
        <f t="shared" si="21"/>
        <v/>
      </c>
      <c r="G13" s="43" t="str">
        <f t="shared" si="1"/>
        <v/>
      </c>
      <c r="H13" s="43" t="str">
        <f>IF(C13&lt;&gt;"", IF(RANK(G13, G$5:G$62)+COUNTIF(G$13:G13, G13) -1&lt;=(H$65-F$63), RANK(G13, G$5:G$62)+COUNTIF(G$13:G13, G13) -1, ""), "")</f>
        <v/>
      </c>
      <c r="I13" s="138" t="str">
        <f t="shared" si="2"/>
        <v/>
      </c>
      <c r="J13" s="142"/>
      <c r="K13" s="134"/>
      <c r="L13" s="42" t="str">
        <f t="shared" si="3"/>
        <v/>
      </c>
      <c r="M13" s="43" t="str">
        <f t="shared" si="22"/>
        <v/>
      </c>
      <c r="N13" s="43" t="str">
        <f t="shared" si="4"/>
        <v/>
      </c>
      <c r="O13" s="43" t="str">
        <f>IF(J13&lt;&gt;"", IF(RANK(N13, N$5:N$62)+COUNTIF(N$13:N13, N13) -1&lt;=(O$65-M$63), RANK(N13, N$5:N$62)+COUNTIF(N$13:N13, N13) -1, ""), "")</f>
        <v/>
      </c>
      <c r="P13" s="138" t="str">
        <f t="shared" si="5"/>
        <v/>
      </c>
      <c r="Q13" s="142"/>
      <c r="R13" s="134"/>
      <c r="S13" s="42" t="str">
        <f t="shared" si="6"/>
        <v/>
      </c>
      <c r="T13" s="43" t="str">
        <f t="shared" si="23"/>
        <v/>
      </c>
      <c r="U13" s="43" t="str">
        <f t="shared" si="7"/>
        <v/>
      </c>
      <c r="V13" s="43" t="str">
        <f>IF(Q13&lt;&gt;"", IF(RANK(U13, U$5:U$62)+COUNTIF(U$13:U13, U13) -1&lt;=(V$65-T$63), RANK(U13, U$5:U$62)+COUNTIF(U$13:U13, U13) -1, ""), "")</f>
        <v/>
      </c>
      <c r="W13" s="138" t="str">
        <f t="shared" si="8"/>
        <v/>
      </c>
      <c r="X13" s="149" t="str">
        <f t="shared" si="9"/>
        <v/>
      </c>
      <c r="Y13" s="50" t="str">
        <f t="shared" si="10"/>
        <v/>
      </c>
      <c r="Z13" s="51"/>
      <c r="AA13" s="84" t="str">
        <f t="shared" si="11"/>
        <v/>
      </c>
      <c r="AB13" s="86" t="str">
        <f t="shared" si="12"/>
        <v/>
      </c>
      <c r="AC13" s="86"/>
      <c r="AD13" s="83" t="str">
        <f t="shared" si="13"/>
        <v/>
      </c>
      <c r="AE13" s="86" t="str">
        <f t="shared" si="14"/>
        <v/>
      </c>
      <c r="AF13" s="86" t="str">
        <f t="shared" si="15"/>
        <v/>
      </c>
      <c r="AG13" s="84" t="str">
        <f>IF(AA13&lt;&gt;"", IF(RANK(AF13, AF$5:AF$62)+COUNTIF(AF$13:AF13, AF13) -1&lt;=(B$68-AB$63-AE$63), RANK(AF13, AF$5:AF$62)+COUNTIF(AF$13:AF13, AF13) -1, ""), "")</f>
        <v/>
      </c>
      <c r="AH13" s="93" t="str">
        <f t="shared" si="16"/>
        <v/>
      </c>
      <c r="AI13" s="103" t="str">
        <f t="shared" si="17"/>
        <v/>
      </c>
      <c r="AK13" s="144" t="str">
        <f>IF(Y13&lt;&gt; "", Y13/Y63, "")</f>
        <v/>
      </c>
      <c r="AL13" s="62" t="str">
        <f t="shared" si="18"/>
        <v/>
      </c>
      <c r="AM13" s="70" t="str">
        <f t="shared" si="19"/>
        <v/>
      </c>
      <c r="AO13" s="97" t="str">
        <f t="shared" si="20"/>
        <v/>
      </c>
      <c r="AP13" s="62" t="str">
        <f t="shared" si="24"/>
        <v/>
      </c>
      <c r="AQ13" s="62" t="str">
        <f t="shared" si="25"/>
        <v/>
      </c>
      <c r="AR13" s="145" t="str">
        <f t="shared" si="26"/>
        <v/>
      </c>
    </row>
    <row r="14" spans="1:44" ht="15" customHeight="1" x14ac:dyDescent="0.2">
      <c r="A14" s="47" t="s">
        <v>226</v>
      </c>
      <c r="B14" s="48" t="s">
        <v>284</v>
      </c>
      <c r="C14" s="49"/>
      <c r="D14" s="134"/>
      <c r="E14" s="42" t="str">
        <f t="shared" si="0"/>
        <v/>
      </c>
      <c r="F14" s="43" t="str">
        <f t="shared" si="21"/>
        <v/>
      </c>
      <c r="G14" s="43" t="str">
        <f t="shared" si="1"/>
        <v/>
      </c>
      <c r="H14" s="43" t="str">
        <f>IF(C14&lt;&gt;"", IF(RANK(G14, G$5:G$62)+COUNTIF(G$14:G14, G14) -1&lt;=(H$65-F$63), RANK(G14, G$5:G$62)+COUNTIF(G$14:G14, G14) -1, ""), "")</f>
        <v/>
      </c>
      <c r="I14" s="138" t="str">
        <f t="shared" si="2"/>
        <v/>
      </c>
      <c r="J14" s="142"/>
      <c r="K14" s="134"/>
      <c r="L14" s="42" t="str">
        <f t="shared" si="3"/>
        <v/>
      </c>
      <c r="M14" s="43" t="str">
        <f t="shared" si="22"/>
        <v/>
      </c>
      <c r="N14" s="43" t="str">
        <f t="shared" si="4"/>
        <v/>
      </c>
      <c r="O14" s="43" t="str">
        <f>IF(J14&lt;&gt;"", IF(RANK(N14, N$5:N$62)+COUNTIF(N$14:N14, N14) -1&lt;=(O$65-M$63), RANK(N14, N$5:N$62)+COUNTIF(N$14:N14, N14) -1, ""), "")</f>
        <v/>
      </c>
      <c r="P14" s="138" t="str">
        <f t="shared" si="5"/>
        <v/>
      </c>
      <c r="Q14" s="142"/>
      <c r="R14" s="134"/>
      <c r="S14" s="42" t="str">
        <f t="shared" si="6"/>
        <v/>
      </c>
      <c r="T14" s="43" t="str">
        <f t="shared" si="23"/>
        <v/>
      </c>
      <c r="U14" s="43" t="str">
        <f t="shared" si="7"/>
        <v/>
      </c>
      <c r="V14" s="43" t="str">
        <f>IF(Q14&lt;&gt;"", IF(RANK(U14, U$5:U$62)+COUNTIF(U$14:U14, U14) -1&lt;=(V$65-T$63), RANK(U14, U$5:U$62)+COUNTIF(U$14:U14, U14) -1, ""), "")</f>
        <v/>
      </c>
      <c r="W14" s="138" t="str">
        <f t="shared" si="8"/>
        <v/>
      </c>
      <c r="X14" s="149" t="str">
        <f t="shared" si="9"/>
        <v/>
      </c>
      <c r="Y14" s="50" t="str">
        <f t="shared" si="10"/>
        <v/>
      </c>
      <c r="Z14" s="51"/>
      <c r="AA14" s="84" t="str">
        <f t="shared" si="11"/>
        <v/>
      </c>
      <c r="AB14" s="86" t="str">
        <f t="shared" si="12"/>
        <v/>
      </c>
      <c r="AC14" s="86"/>
      <c r="AD14" s="83" t="str">
        <f t="shared" si="13"/>
        <v/>
      </c>
      <c r="AE14" s="86" t="str">
        <f t="shared" si="14"/>
        <v/>
      </c>
      <c r="AF14" s="86" t="str">
        <f t="shared" si="15"/>
        <v/>
      </c>
      <c r="AG14" s="84" t="str">
        <f>IF(AA14&lt;&gt;"", IF(RANK(AF14, AF$5:AF$62)+COUNTIF(AF$14:AF14, AF14) -1&lt;=(B$68-AB$63-AE$63), RANK(AF14, AF$5:AF$62)+COUNTIF(AF$14:AF14, AF14) -1, ""), "")</f>
        <v/>
      </c>
      <c r="AH14" s="93" t="str">
        <f t="shared" si="16"/>
        <v/>
      </c>
      <c r="AI14" s="103" t="str">
        <f t="shared" si="17"/>
        <v/>
      </c>
      <c r="AK14" s="144" t="str">
        <f>IF(Y14&lt;&gt; "", Y14/Y63, "")</f>
        <v/>
      </c>
      <c r="AL14" s="62" t="str">
        <f t="shared" si="18"/>
        <v/>
      </c>
      <c r="AM14" s="70" t="str">
        <f t="shared" si="19"/>
        <v/>
      </c>
      <c r="AO14" s="97" t="str">
        <f t="shared" si="20"/>
        <v/>
      </c>
      <c r="AP14" s="62" t="str">
        <f t="shared" si="24"/>
        <v/>
      </c>
      <c r="AQ14" s="62" t="str">
        <f t="shared" si="25"/>
        <v/>
      </c>
      <c r="AR14" s="145" t="str">
        <f t="shared" si="26"/>
        <v/>
      </c>
    </row>
    <row r="15" spans="1:44" ht="15" customHeight="1" x14ac:dyDescent="0.2">
      <c r="A15" s="47" t="s">
        <v>227</v>
      </c>
      <c r="B15" s="48" t="s">
        <v>285</v>
      </c>
      <c r="C15" s="49"/>
      <c r="D15" s="134"/>
      <c r="E15" s="42" t="str">
        <f t="shared" si="0"/>
        <v/>
      </c>
      <c r="F15" s="43" t="str">
        <f t="shared" si="21"/>
        <v/>
      </c>
      <c r="G15" s="43" t="str">
        <f t="shared" si="1"/>
        <v/>
      </c>
      <c r="H15" s="43" t="str">
        <f>IF(C15&lt;&gt;"", IF(RANK(G15, G$5:G$62)+COUNTIF(G$15:G15, G15) -1&lt;=(H$65-F$63), RANK(G15, G$5:G$62)+COUNTIF(G$15:G15, G15) -1, ""), "")</f>
        <v/>
      </c>
      <c r="I15" s="138" t="str">
        <f t="shared" si="2"/>
        <v/>
      </c>
      <c r="J15" s="142"/>
      <c r="K15" s="134"/>
      <c r="L15" s="42" t="str">
        <f t="shared" si="3"/>
        <v/>
      </c>
      <c r="M15" s="43" t="str">
        <f t="shared" si="22"/>
        <v/>
      </c>
      <c r="N15" s="43" t="str">
        <f t="shared" si="4"/>
        <v/>
      </c>
      <c r="O15" s="43" t="str">
        <f>IF(J15&lt;&gt;"", IF(RANK(N15, N$5:N$62)+COUNTIF(N$15:N15, N15) -1&lt;=(O$65-M$63), RANK(N15, N$5:N$62)+COUNTIF(N$15:N15, N15) -1, ""), "")</f>
        <v/>
      </c>
      <c r="P15" s="138" t="str">
        <f t="shared" si="5"/>
        <v/>
      </c>
      <c r="Q15" s="142"/>
      <c r="R15" s="134"/>
      <c r="S15" s="42" t="str">
        <f t="shared" si="6"/>
        <v/>
      </c>
      <c r="T15" s="43" t="str">
        <f t="shared" si="23"/>
        <v/>
      </c>
      <c r="U15" s="43" t="str">
        <f t="shared" si="7"/>
        <v/>
      </c>
      <c r="V15" s="43" t="str">
        <f>IF(Q15&lt;&gt;"", IF(RANK(U15, U$5:U$62)+COUNTIF(U$15:U15, U15) -1&lt;=(V$65-T$63), RANK(U15, U$5:U$62)+COUNTIF(U$15:U15, U15) -1, ""), "")</f>
        <v/>
      </c>
      <c r="W15" s="138" t="str">
        <f t="shared" si="8"/>
        <v/>
      </c>
      <c r="X15" s="149" t="str">
        <f t="shared" si="9"/>
        <v/>
      </c>
      <c r="Y15" s="50" t="str">
        <f t="shared" si="10"/>
        <v/>
      </c>
      <c r="Z15" s="51"/>
      <c r="AA15" s="84" t="str">
        <f t="shared" si="11"/>
        <v/>
      </c>
      <c r="AB15" s="86" t="str">
        <f t="shared" si="12"/>
        <v/>
      </c>
      <c r="AC15" s="86"/>
      <c r="AD15" s="83" t="str">
        <f t="shared" si="13"/>
        <v/>
      </c>
      <c r="AE15" s="86" t="str">
        <f t="shared" si="14"/>
        <v/>
      </c>
      <c r="AF15" s="86" t="str">
        <f t="shared" si="15"/>
        <v/>
      </c>
      <c r="AG15" s="84" t="str">
        <f>IF(AA15&lt;&gt;"", IF(RANK(AF15, AF$5:AF$62)+COUNTIF(AF$15:AF15, AF15) -1&lt;=(B$68-AB$63-AE$63), RANK(AF15, AF$5:AF$62)+COUNTIF(AF$15:AF15, AF15) -1, ""), "")</f>
        <v/>
      </c>
      <c r="AH15" s="93" t="str">
        <f t="shared" si="16"/>
        <v/>
      </c>
      <c r="AI15" s="103" t="str">
        <f t="shared" si="17"/>
        <v/>
      </c>
      <c r="AK15" s="144" t="str">
        <f>IF(Y15&lt;&gt; "", Y15/Y63, "")</f>
        <v/>
      </c>
      <c r="AL15" s="62" t="str">
        <f t="shared" si="18"/>
        <v/>
      </c>
      <c r="AM15" s="70" t="str">
        <f t="shared" si="19"/>
        <v/>
      </c>
      <c r="AO15" s="97" t="str">
        <f t="shared" si="20"/>
        <v/>
      </c>
      <c r="AP15" s="62" t="str">
        <f t="shared" si="24"/>
        <v/>
      </c>
      <c r="AQ15" s="62" t="str">
        <f t="shared" si="25"/>
        <v/>
      </c>
      <c r="AR15" s="145" t="str">
        <f t="shared" si="26"/>
        <v/>
      </c>
    </row>
    <row r="16" spans="1:44" ht="15" customHeight="1" x14ac:dyDescent="0.2">
      <c r="A16" s="47" t="s">
        <v>228</v>
      </c>
      <c r="B16" s="48" t="s">
        <v>286</v>
      </c>
      <c r="C16" s="49"/>
      <c r="D16" s="134"/>
      <c r="E16" s="42" t="str">
        <f t="shared" si="0"/>
        <v/>
      </c>
      <c r="F16" s="43" t="str">
        <f t="shared" si="21"/>
        <v/>
      </c>
      <c r="G16" s="43" t="str">
        <f t="shared" si="1"/>
        <v/>
      </c>
      <c r="H16" s="43" t="str">
        <f>IF(C16&lt;&gt;"", IF(RANK(G16, G$5:G$62)+COUNTIF(G$16:G16, G16) -1&lt;=(H$65-F$63), RANK(G16, G$5:G$62)+COUNTIF(G$16:G16, G16) -1, ""), "")</f>
        <v/>
      </c>
      <c r="I16" s="138" t="str">
        <f t="shared" si="2"/>
        <v/>
      </c>
      <c r="J16" s="142"/>
      <c r="K16" s="134"/>
      <c r="L16" s="42" t="str">
        <f t="shared" si="3"/>
        <v/>
      </c>
      <c r="M16" s="43" t="str">
        <f t="shared" si="22"/>
        <v/>
      </c>
      <c r="N16" s="43" t="str">
        <f t="shared" si="4"/>
        <v/>
      </c>
      <c r="O16" s="43" t="str">
        <f>IF(J16&lt;&gt;"", IF(RANK(N16, N$5:N$62)+COUNTIF(N$16:N16, N16) -1&lt;=(O$65-M$63), RANK(N16, N$5:N$62)+COUNTIF(N$16:N16, N16) -1, ""), "")</f>
        <v/>
      </c>
      <c r="P16" s="138" t="str">
        <f t="shared" si="5"/>
        <v/>
      </c>
      <c r="Q16" s="142"/>
      <c r="R16" s="134"/>
      <c r="S16" s="42" t="str">
        <f t="shared" si="6"/>
        <v/>
      </c>
      <c r="T16" s="43" t="str">
        <f t="shared" si="23"/>
        <v/>
      </c>
      <c r="U16" s="43" t="str">
        <f t="shared" si="7"/>
        <v/>
      </c>
      <c r="V16" s="43" t="str">
        <f>IF(Q16&lt;&gt;"", IF(RANK(U16, U$5:U$62)+COUNTIF(U$16:U16, U16) -1&lt;=(V$65-T$63), RANK(U16, U$5:U$62)+COUNTIF(U$16:U16, U16) -1, ""), "")</f>
        <v/>
      </c>
      <c r="W16" s="138" t="str">
        <f t="shared" si="8"/>
        <v/>
      </c>
      <c r="X16" s="149" t="str">
        <f t="shared" si="9"/>
        <v/>
      </c>
      <c r="Y16" s="50" t="str">
        <f t="shared" si="10"/>
        <v/>
      </c>
      <c r="Z16" s="51"/>
      <c r="AA16" s="84" t="str">
        <f t="shared" si="11"/>
        <v/>
      </c>
      <c r="AB16" s="86" t="str">
        <f t="shared" si="12"/>
        <v/>
      </c>
      <c r="AC16" s="86"/>
      <c r="AD16" s="83" t="str">
        <f t="shared" si="13"/>
        <v/>
      </c>
      <c r="AE16" s="86" t="str">
        <f t="shared" si="14"/>
        <v/>
      </c>
      <c r="AF16" s="86" t="str">
        <f t="shared" si="15"/>
        <v/>
      </c>
      <c r="AG16" s="84" t="str">
        <f>IF(AA16&lt;&gt;"", IF(RANK(AF16, AF$5:AF$62)+COUNTIF(AF$16:AF16, AF16) -1&lt;=(B$68-AB$63-AE$63), RANK(AF16, AF$5:AF$62)+COUNTIF(AF$16:AF16, AF16) -1, ""), "")</f>
        <v/>
      </c>
      <c r="AH16" s="93" t="str">
        <f t="shared" si="16"/>
        <v/>
      </c>
      <c r="AI16" s="103" t="str">
        <f t="shared" si="17"/>
        <v/>
      </c>
      <c r="AK16" s="144" t="str">
        <f>IF(Y16&lt;&gt; "", Y16/Y63, "")</f>
        <v/>
      </c>
      <c r="AL16" s="62" t="str">
        <f t="shared" si="18"/>
        <v/>
      </c>
      <c r="AM16" s="70" t="str">
        <f t="shared" si="19"/>
        <v/>
      </c>
      <c r="AO16" s="97" t="str">
        <f t="shared" si="20"/>
        <v/>
      </c>
      <c r="AP16" s="62" t="str">
        <f t="shared" si="24"/>
        <v/>
      </c>
      <c r="AQ16" s="62" t="str">
        <f t="shared" si="25"/>
        <v/>
      </c>
      <c r="AR16" s="145" t="str">
        <f t="shared" si="26"/>
        <v/>
      </c>
    </row>
    <row r="17" spans="1:44" ht="15" customHeight="1" x14ac:dyDescent="0.2">
      <c r="A17" s="47" t="s">
        <v>229</v>
      </c>
      <c r="B17" s="48" t="s">
        <v>287</v>
      </c>
      <c r="C17" s="49"/>
      <c r="D17" s="134"/>
      <c r="E17" s="42" t="str">
        <f t="shared" si="0"/>
        <v/>
      </c>
      <c r="F17" s="43" t="str">
        <f t="shared" si="21"/>
        <v/>
      </c>
      <c r="G17" s="43" t="str">
        <f t="shared" si="1"/>
        <v/>
      </c>
      <c r="H17" s="43" t="str">
        <f>IF(C17&lt;&gt;"", IF(RANK(G17, G$5:G$62)+COUNTIF(G$17:G17, G17) -1&lt;=(H$65-F$63), RANK(G17, G$5:G$62)+COUNTIF(G$17:G17, G17) -1, ""), "")</f>
        <v/>
      </c>
      <c r="I17" s="138" t="str">
        <f t="shared" si="2"/>
        <v/>
      </c>
      <c r="J17" s="142"/>
      <c r="K17" s="134"/>
      <c r="L17" s="42" t="str">
        <f t="shared" si="3"/>
        <v/>
      </c>
      <c r="M17" s="43" t="str">
        <f t="shared" si="22"/>
        <v/>
      </c>
      <c r="N17" s="43" t="str">
        <f t="shared" si="4"/>
        <v/>
      </c>
      <c r="O17" s="43" t="str">
        <f>IF(J17&lt;&gt;"", IF(RANK(N17, N$5:N$62)+COUNTIF(N$17:N17, N17) -1&lt;=(O$65-M$63), RANK(N17, N$5:N$62)+COUNTIF(N$17:N17, N17) -1, ""), "")</f>
        <v/>
      </c>
      <c r="P17" s="138" t="str">
        <f t="shared" si="5"/>
        <v/>
      </c>
      <c r="Q17" s="142"/>
      <c r="R17" s="134"/>
      <c r="S17" s="42" t="str">
        <f t="shared" si="6"/>
        <v/>
      </c>
      <c r="T17" s="43" t="str">
        <f t="shared" si="23"/>
        <v/>
      </c>
      <c r="U17" s="43" t="str">
        <f t="shared" si="7"/>
        <v/>
      </c>
      <c r="V17" s="43" t="str">
        <f>IF(Q17&lt;&gt;"", IF(RANK(U17, U$5:U$62)+COUNTIF(U$17:U17, U17) -1&lt;=(V$65-T$63), RANK(U17, U$5:U$62)+COUNTIF(U$17:U17, U17) -1, ""), "")</f>
        <v/>
      </c>
      <c r="W17" s="138" t="str">
        <f t="shared" si="8"/>
        <v/>
      </c>
      <c r="X17" s="149" t="str">
        <f t="shared" si="9"/>
        <v/>
      </c>
      <c r="Y17" s="50" t="str">
        <f t="shared" si="10"/>
        <v/>
      </c>
      <c r="Z17" s="51"/>
      <c r="AA17" s="84" t="str">
        <f t="shared" si="11"/>
        <v/>
      </c>
      <c r="AB17" s="86" t="str">
        <f t="shared" si="12"/>
        <v/>
      </c>
      <c r="AC17" s="86"/>
      <c r="AD17" s="83" t="str">
        <f t="shared" si="13"/>
        <v/>
      </c>
      <c r="AE17" s="86" t="str">
        <f t="shared" si="14"/>
        <v/>
      </c>
      <c r="AF17" s="86" t="str">
        <f t="shared" si="15"/>
        <v/>
      </c>
      <c r="AG17" s="84" t="str">
        <f>IF(AA17&lt;&gt;"", IF(RANK(AF17, AF$5:AF$62)+COUNTIF(AF$17:AF17, AF17) -1&lt;=(B$68-AB$63-AE$63), RANK(AF17, AF$5:AF$62)+COUNTIF(AF$17:AF17, AF17) -1, ""), "")</f>
        <v/>
      </c>
      <c r="AH17" s="93" t="str">
        <f t="shared" si="16"/>
        <v/>
      </c>
      <c r="AI17" s="103" t="str">
        <f t="shared" si="17"/>
        <v/>
      </c>
      <c r="AK17" s="144" t="str">
        <f>IF(Y17&lt;&gt; "", Y17/Y63, "")</f>
        <v/>
      </c>
      <c r="AL17" s="62" t="str">
        <f t="shared" si="18"/>
        <v/>
      </c>
      <c r="AM17" s="70" t="str">
        <f t="shared" si="19"/>
        <v/>
      </c>
      <c r="AO17" s="97" t="str">
        <f t="shared" si="20"/>
        <v/>
      </c>
      <c r="AP17" s="62" t="str">
        <f t="shared" si="24"/>
        <v/>
      </c>
      <c r="AQ17" s="62" t="str">
        <f t="shared" si="25"/>
        <v/>
      </c>
      <c r="AR17" s="145" t="str">
        <f t="shared" si="26"/>
        <v/>
      </c>
    </row>
    <row r="18" spans="1:44" ht="15" customHeight="1" x14ac:dyDescent="0.2">
      <c r="A18" s="160" t="s">
        <v>230</v>
      </c>
      <c r="B18" s="161" t="s">
        <v>288</v>
      </c>
      <c r="C18" s="162">
        <v>181701</v>
      </c>
      <c r="D18" s="163"/>
      <c r="E18" s="164">
        <f t="shared" si="0"/>
        <v>4.3822444106794007</v>
      </c>
      <c r="F18" s="165">
        <f t="shared" si="21"/>
        <v>4</v>
      </c>
      <c r="G18" s="165">
        <f t="shared" si="1"/>
        <v>15849</v>
      </c>
      <c r="H18" s="165" t="str">
        <f>IF(C18&lt;&gt;"", IF(RANK(G18, G$5:G$62)+COUNTIF(G$18:G18, G18) -1&lt;=(H$65-F$63), RANK(G18, G$5:G$62)+COUNTIF(G$18:G18, G18) -1, ""), "")</f>
        <v/>
      </c>
      <c r="I18" s="166">
        <f t="shared" si="2"/>
        <v>4</v>
      </c>
      <c r="J18" s="167">
        <v>119319</v>
      </c>
      <c r="K18" s="163"/>
      <c r="L18" s="164">
        <f t="shared" si="3"/>
        <v>2.7756996301207342</v>
      </c>
      <c r="M18" s="165">
        <f t="shared" si="22"/>
        <v>2</v>
      </c>
      <c r="N18" s="165">
        <f t="shared" si="4"/>
        <v>33345</v>
      </c>
      <c r="O18" s="165">
        <f>IF(J18&lt;&gt;"", IF(RANK(N18, N$5:N$62)+COUNTIF(N$18:N18, N18) -1&lt;=(O$65-M$63), RANK(N18, N$5:N$62)+COUNTIF(N$18:N18, N18) -1, ""), "")</f>
        <v>2</v>
      </c>
      <c r="P18" s="166">
        <f t="shared" si="5"/>
        <v>3</v>
      </c>
      <c r="Q18" s="167">
        <v>284791</v>
      </c>
      <c r="R18" s="163"/>
      <c r="S18" s="164">
        <f t="shared" si="6"/>
        <v>7.2885038644623021</v>
      </c>
      <c r="T18" s="165">
        <f t="shared" si="23"/>
        <v>7</v>
      </c>
      <c r="U18" s="165">
        <f t="shared" si="7"/>
        <v>11273</v>
      </c>
      <c r="V18" s="165" t="str">
        <f>IF(Q18&lt;&gt;"", IF(RANK(U18, U$5:U$62)+COUNTIF(U$18:U18, U18) -1&lt;=(V$65-T$63), RANK(U18, U$5:U$62)+COUNTIF(U$18:U18, U18) -1, ""), "")</f>
        <v/>
      </c>
      <c r="W18" s="166">
        <f t="shared" si="8"/>
        <v>7</v>
      </c>
      <c r="X18" s="168">
        <f t="shared" si="9"/>
        <v>14</v>
      </c>
      <c r="Y18" s="169">
        <f t="shared" si="10"/>
        <v>585811</v>
      </c>
      <c r="Z18" s="170"/>
      <c r="AA18" s="171">
        <f t="shared" si="11"/>
        <v>585811</v>
      </c>
      <c r="AB18" s="172" t="str">
        <f t="shared" si="12"/>
        <v/>
      </c>
      <c r="AC18" s="172"/>
      <c r="AD18" s="173">
        <f t="shared" si="13"/>
        <v>28.345236367155369</v>
      </c>
      <c r="AE18" s="172">
        <f t="shared" si="14"/>
        <v>28</v>
      </c>
      <c r="AF18" s="172">
        <f t="shared" si="15"/>
        <v>7135</v>
      </c>
      <c r="AG18" s="171" t="str">
        <f>IF(AA18&lt;&gt;"", IF(RANK(AF18, AF$5:AF$62)+COUNTIF(AF$18:AF18, AF18) -1&lt;=(B$68-AB$63-AE$63), RANK(AF18, AF$5:AF$62)+COUNTIF(AF$18:AF18, AF18) -1, ""), "")</f>
        <v/>
      </c>
      <c r="AH18" s="171">
        <f t="shared" si="16"/>
        <v>28</v>
      </c>
      <c r="AI18" s="174">
        <f t="shared" si="17"/>
        <v>14</v>
      </c>
      <c r="AK18" s="175">
        <f>IF(Y18&lt;&gt; "", Y18/Y63, "")</f>
        <v>0.51254477464377146</v>
      </c>
      <c r="AL18" s="176">
        <f t="shared" si="18"/>
        <v>0.5490196078431373</v>
      </c>
      <c r="AM18" s="177">
        <f t="shared" si="19"/>
        <v>3.6474833199365952E-2</v>
      </c>
      <c r="AO18" s="178">
        <f t="shared" si="20"/>
        <v>585811</v>
      </c>
      <c r="AP18" s="176">
        <f t="shared" si="24"/>
        <v>0.54510272825399186</v>
      </c>
      <c r="AQ18" s="176">
        <f t="shared" si="25"/>
        <v>0.5490196078431373</v>
      </c>
      <c r="AR18" s="179">
        <f t="shared" si="26"/>
        <v>3.9168795891454389E-3</v>
      </c>
    </row>
    <row r="19" spans="1:44" ht="15" customHeight="1" x14ac:dyDescent="0.2">
      <c r="A19" s="47" t="s">
        <v>231</v>
      </c>
      <c r="B19" s="48" t="s">
        <v>289</v>
      </c>
      <c r="C19" s="141">
        <v>544</v>
      </c>
      <c r="D19" s="134"/>
      <c r="E19" s="42">
        <f t="shared" si="0"/>
        <v>1.3120131201312012E-2</v>
      </c>
      <c r="F19" s="43">
        <f t="shared" si="21"/>
        <v>0</v>
      </c>
      <c r="G19" s="43">
        <f t="shared" si="1"/>
        <v>544</v>
      </c>
      <c r="H19" s="43" t="str">
        <f>IF(C19&lt;&gt;"", IF(RANK(G19, G$5:G$62)+COUNTIF(G$19:G19, G19) -1&lt;=(H$65-F$63), RANK(G19, G$5:G$62)+COUNTIF(G$19:G19, G19) -1, ""), "")</f>
        <v/>
      </c>
      <c r="I19" s="138" t="str">
        <f t="shared" si="2"/>
        <v/>
      </c>
      <c r="J19" s="143">
        <v>271</v>
      </c>
      <c r="K19" s="134"/>
      <c r="L19" s="42">
        <f t="shared" si="3"/>
        <v>6.3042315118524202E-3</v>
      </c>
      <c r="M19" s="43">
        <f t="shared" si="22"/>
        <v>0</v>
      </c>
      <c r="N19" s="43">
        <f t="shared" si="4"/>
        <v>271</v>
      </c>
      <c r="O19" s="43" t="str">
        <f>IF(J19&lt;&gt;"", IF(RANK(N19, N$5:N$62)+COUNTIF(N$19:N19, N19) -1&lt;=(O$65-M$63), RANK(N19, N$5:N$62)+COUNTIF(N$19:N19, N19) -1, ""), "")</f>
        <v/>
      </c>
      <c r="P19" s="138" t="str">
        <f t="shared" si="5"/>
        <v/>
      </c>
      <c r="Q19" s="143">
        <v>2736</v>
      </c>
      <c r="R19" s="134"/>
      <c r="S19" s="42">
        <f t="shared" si="6"/>
        <v>7.0020985821774073E-2</v>
      </c>
      <c r="T19" s="43">
        <f t="shared" si="23"/>
        <v>0</v>
      </c>
      <c r="U19" s="43">
        <f t="shared" si="7"/>
        <v>2736</v>
      </c>
      <c r="V19" s="43" t="str">
        <f>IF(Q19&lt;&gt;"", IF(RANK(U19, U$5:U$62)+COUNTIF(U$19:U19, U19) -1&lt;=(V$65-T$63), RANK(U19, U$5:U$62)+COUNTIF(U$19:U19, U19) -1, ""), "")</f>
        <v/>
      </c>
      <c r="W19" s="138" t="str">
        <f t="shared" si="8"/>
        <v/>
      </c>
      <c r="X19" s="149" t="str">
        <f t="shared" si="9"/>
        <v/>
      </c>
      <c r="Y19" s="50">
        <f t="shared" si="10"/>
        <v>3551</v>
      </c>
      <c r="Z19" s="51"/>
      <c r="AA19" s="84" t="str">
        <f t="shared" si="11"/>
        <v/>
      </c>
      <c r="AB19" s="86" t="str">
        <f t="shared" si="12"/>
        <v/>
      </c>
      <c r="AC19" s="86"/>
      <c r="AD19" s="83" t="str">
        <f t="shared" si="13"/>
        <v/>
      </c>
      <c r="AE19" s="86" t="str">
        <f t="shared" si="14"/>
        <v/>
      </c>
      <c r="AF19" s="86" t="str">
        <f t="shared" si="15"/>
        <v/>
      </c>
      <c r="AG19" s="84" t="str">
        <f>IF(AA19&lt;&gt;"", IF(RANK(AF19, AF$5:AF$62)+COUNTIF(AF$19:AF19, AF19) -1&lt;=(B$68-AB$63-AE$63), RANK(AF19, AF$5:AF$62)+COUNTIF(AF$19:AF19, AF19) -1, ""), "")</f>
        <v/>
      </c>
      <c r="AH19" s="93" t="str">
        <f t="shared" si="16"/>
        <v/>
      </c>
      <c r="AI19" s="103" t="str">
        <f t="shared" si="17"/>
        <v/>
      </c>
      <c r="AK19" s="144">
        <f>IF(Y19&lt;&gt; "", Y19/Y63, "")</f>
        <v>3.1068834398125544E-3</v>
      </c>
      <c r="AL19" s="62" t="str">
        <f t="shared" si="18"/>
        <v/>
      </c>
      <c r="AM19" s="70">
        <f t="shared" si="19"/>
        <v>-3.10688343981255E-3</v>
      </c>
      <c r="AO19" s="97" t="str">
        <f t="shared" si="20"/>
        <v/>
      </c>
      <c r="AP19" s="62" t="str">
        <f t="shared" si="24"/>
        <v/>
      </c>
      <c r="AQ19" s="62" t="str">
        <f t="shared" si="25"/>
        <v/>
      </c>
      <c r="AR19" s="145" t="str">
        <f t="shared" si="26"/>
        <v/>
      </c>
    </row>
    <row r="20" spans="1:44" ht="15" customHeight="1" x14ac:dyDescent="0.2">
      <c r="A20" s="47" t="s">
        <v>232</v>
      </c>
      <c r="B20" s="48" t="s">
        <v>290</v>
      </c>
      <c r="C20" s="49"/>
      <c r="D20" s="134"/>
      <c r="E20" s="42" t="str">
        <f t="shared" si="0"/>
        <v/>
      </c>
      <c r="F20" s="43" t="str">
        <f t="shared" si="21"/>
        <v/>
      </c>
      <c r="G20" s="43" t="str">
        <f t="shared" si="1"/>
        <v/>
      </c>
      <c r="H20" s="43" t="str">
        <f>IF(C20&lt;&gt;"", IF(RANK(G20, G$5:G$62)+COUNTIF(G$20:G20, G20) -1&lt;=(H$65-F$63), RANK(G20, G$5:G$62)+COUNTIF(G$20:G20, G20) -1, ""), "")</f>
        <v/>
      </c>
      <c r="I20" s="138" t="str">
        <f t="shared" si="2"/>
        <v/>
      </c>
      <c r="J20" s="142"/>
      <c r="K20" s="134"/>
      <c r="L20" s="42" t="str">
        <f t="shared" si="3"/>
        <v/>
      </c>
      <c r="M20" s="43" t="str">
        <f t="shared" si="22"/>
        <v/>
      </c>
      <c r="N20" s="43" t="str">
        <f t="shared" si="4"/>
        <v/>
      </c>
      <c r="O20" s="43" t="str">
        <f>IF(J20&lt;&gt;"", IF(RANK(N20, N$5:N$62)+COUNTIF(N$20:N20, N20) -1&lt;=(O$65-M$63), RANK(N20, N$5:N$62)+COUNTIF(N$20:N20, N20) -1, ""), "")</f>
        <v/>
      </c>
      <c r="P20" s="138" t="str">
        <f t="shared" si="5"/>
        <v/>
      </c>
      <c r="Q20" s="142"/>
      <c r="R20" s="134"/>
      <c r="S20" s="42" t="str">
        <f t="shared" si="6"/>
        <v/>
      </c>
      <c r="T20" s="43" t="str">
        <f t="shared" si="23"/>
        <v/>
      </c>
      <c r="U20" s="43" t="str">
        <f t="shared" si="7"/>
        <v/>
      </c>
      <c r="V20" s="43" t="str">
        <f>IF(Q20&lt;&gt;"", IF(RANK(U20, U$5:U$62)+COUNTIF(U$20:U20, U20) -1&lt;=(V$65-T$63), RANK(U20, U$5:U$62)+COUNTIF(U$20:U20, U20) -1, ""), "")</f>
        <v/>
      </c>
      <c r="W20" s="138" t="str">
        <f t="shared" si="8"/>
        <v/>
      </c>
      <c r="X20" s="149" t="str">
        <f t="shared" si="9"/>
        <v/>
      </c>
      <c r="Y20" s="50" t="str">
        <f t="shared" si="10"/>
        <v/>
      </c>
      <c r="Z20" s="51"/>
      <c r="AA20" s="84" t="str">
        <f t="shared" si="11"/>
        <v/>
      </c>
      <c r="AB20" s="86" t="str">
        <f t="shared" si="12"/>
        <v/>
      </c>
      <c r="AC20" s="86"/>
      <c r="AD20" s="83" t="str">
        <f t="shared" si="13"/>
        <v/>
      </c>
      <c r="AE20" s="86" t="str">
        <f t="shared" si="14"/>
        <v/>
      </c>
      <c r="AF20" s="86" t="str">
        <f t="shared" si="15"/>
        <v/>
      </c>
      <c r="AG20" s="84" t="str">
        <f>IF(AA20&lt;&gt;"", IF(RANK(AF20, AF$5:AF$62)+COUNTIF(AF$20:AF20, AF20) -1&lt;=(B$68-AB$63-AE$63), RANK(AF20, AF$5:AF$62)+COUNTIF(AF$20:AF20, AF20) -1, ""), "")</f>
        <v/>
      </c>
      <c r="AH20" s="93" t="str">
        <f t="shared" si="16"/>
        <v/>
      </c>
      <c r="AI20" s="103" t="str">
        <f t="shared" si="17"/>
        <v/>
      </c>
      <c r="AK20" s="144" t="str">
        <f>IF(Y20&lt;&gt; "", Y20/Y63, "")</f>
        <v/>
      </c>
      <c r="AL20" s="62" t="str">
        <f t="shared" si="18"/>
        <v/>
      </c>
      <c r="AM20" s="70" t="str">
        <f t="shared" si="19"/>
        <v/>
      </c>
      <c r="AO20" s="97" t="str">
        <f t="shared" si="20"/>
        <v/>
      </c>
      <c r="AP20" s="62" t="str">
        <f t="shared" si="24"/>
        <v/>
      </c>
      <c r="AQ20" s="62" t="str">
        <f t="shared" si="25"/>
        <v/>
      </c>
      <c r="AR20" s="145" t="str">
        <f t="shared" si="26"/>
        <v/>
      </c>
    </row>
    <row r="21" spans="1:44" ht="15" customHeight="1" x14ac:dyDescent="0.2">
      <c r="A21" s="47" t="s">
        <v>233</v>
      </c>
      <c r="B21" s="48" t="s">
        <v>291</v>
      </c>
      <c r="C21" s="141">
        <v>1119</v>
      </c>
      <c r="D21" s="134"/>
      <c r="E21" s="42">
        <f t="shared" si="0"/>
        <v>2.698791693799291E-2</v>
      </c>
      <c r="F21" s="43">
        <f t="shared" si="21"/>
        <v>0</v>
      </c>
      <c r="G21" s="43">
        <f t="shared" si="1"/>
        <v>1119</v>
      </c>
      <c r="H21" s="43" t="str">
        <f>IF(C21&lt;&gt;"", IF(RANK(G21, G$5:G$62)+COUNTIF(G$21:G21, G21) -1&lt;=(H$65-F$63), RANK(G21, G$5:G$62)+COUNTIF(G$21:G21, G21) -1, ""), "")</f>
        <v/>
      </c>
      <c r="I21" s="138" t="str">
        <f t="shared" si="2"/>
        <v/>
      </c>
      <c r="J21" s="143">
        <v>2054</v>
      </c>
      <c r="K21" s="134"/>
      <c r="L21" s="42">
        <f t="shared" si="3"/>
        <v>4.7781887547398053E-2</v>
      </c>
      <c r="M21" s="43">
        <f t="shared" si="22"/>
        <v>0</v>
      </c>
      <c r="N21" s="43">
        <f t="shared" si="4"/>
        <v>2054</v>
      </c>
      <c r="O21" s="43" t="str">
        <f>IF(J21&lt;&gt;"", IF(RANK(N21, N$5:N$62)+COUNTIF(N$21:N21, N21) -1&lt;=(O$65-M$63), RANK(N21, N$5:N$62)+COUNTIF(N$21:N21, N21) -1, ""), "")</f>
        <v/>
      </c>
      <c r="P21" s="138" t="str">
        <f t="shared" si="5"/>
        <v/>
      </c>
      <c r="Q21" s="143">
        <v>1841</v>
      </c>
      <c r="R21" s="134"/>
      <c r="S21" s="42">
        <f t="shared" si="6"/>
        <v>4.7115729129344322E-2</v>
      </c>
      <c r="T21" s="43">
        <f t="shared" si="23"/>
        <v>0</v>
      </c>
      <c r="U21" s="43">
        <f t="shared" si="7"/>
        <v>1841</v>
      </c>
      <c r="V21" s="43" t="str">
        <f>IF(Q21&lt;&gt;"", IF(RANK(U21, U$5:U$62)+COUNTIF(U$21:U21, U21) -1&lt;=(V$65-T$63), RANK(U21, U$5:U$62)+COUNTIF(U$21:U21, U21) -1, ""), "")</f>
        <v/>
      </c>
      <c r="W21" s="138" t="str">
        <f t="shared" si="8"/>
        <v/>
      </c>
      <c r="X21" s="149" t="str">
        <f t="shared" si="9"/>
        <v/>
      </c>
      <c r="Y21" s="50">
        <f t="shared" si="10"/>
        <v>5014</v>
      </c>
      <c r="Z21" s="51"/>
      <c r="AA21" s="84" t="str">
        <f t="shared" si="11"/>
        <v/>
      </c>
      <c r="AB21" s="86" t="str">
        <f t="shared" si="12"/>
        <v/>
      </c>
      <c r="AC21" s="86"/>
      <c r="AD21" s="83" t="str">
        <f t="shared" si="13"/>
        <v/>
      </c>
      <c r="AE21" s="86" t="str">
        <f t="shared" si="14"/>
        <v/>
      </c>
      <c r="AF21" s="86" t="str">
        <f t="shared" si="15"/>
        <v/>
      </c>
      <c r="AG21" s="84" t="str">
        <f>IF(AA21&lt;&gt;"", IF(RANK(AF21, AF$5:AF$62)+COUNTIF(AF$21:AF21, AF21) -1&lt;=(B$68-AB$63-AE$63), RANK(AF21, AF$5:AF$62)+COUNTIF(AF$21:AF21, AF21) -1, ""), "")</f>
        <v/>
      </c>
      <c r="AH21" s="93" t="str">
        <f t="shared" si="16"/>
        <v/>
      </c>
      <c r="AI21" s="103" t="str">
        <f t="shared" si="17"/>
        <v/>
      </c>
      <c r="AK21" s="144">
        <f>IF(Y21&lt;&gt; "", Y21/Y63, "")</f>
        <v>4.3869089178316389E-3</v>
      </c>
      <c r="AL21" s="62" t="str">
        <f t="shared" si="18"/>
        <v/>
      </c>
      <c r="AM21" s="70">
        <f t="shared" si="19"/>
        <v>-4.3869089178316398E-3</v>
      </c>
      <c r="AO21" s="97" t="str">
        <f t="shared" si="20"/>
        <v/>
      </c>
      <c r="AP21" s="62" t="str">
        <f t="shared" si="24"/>
        <v/>
      </c>
      <c r="AQ21" s="62" t="str">
        <f t="shared" si="25"/>
        <v/>
      </c>
      <c r="AR21" s="145" t="str">
        <f t="shared" si="26"/>
        <v/>
      </c>
    </row>
    <row r="22" spans="1:44" ht="15" customHeight="1" x14ac:dyDescent="0.2">
      <c r="A22" s="47" t="s">
        <v>234</v>
      </c>
      <c r="B22" s="48" t="s">
        <v>292</v>
      </c>
      <c r="C22" s="49"/>
      <c r="D22" s="134"/>
      <c r="E22" s="42" t="str">
        <f t="shared" si="0"/>
        <v/>
      </c>
      <c r="F22" s="43" t="str">
        <f t="shared" si="21"/>
        <v/>
      </c>
      <c r="G22" s="43" t="str">
        <f t="shared" si="1"/>
        <v/>
      </c>
      <c r="H22" s="43" t="str">
        <f>IF(C22&lt;&gt;"", IF(RANK(G22, G$5:G$62)+COUNTIF(G$22:G22, G22) -1&lt;=(H$65-F$63), RANK(G22, G$5:G$62)+COUNTIF(G$22:G22, G22) -1, ""), "")</f>
        <v/>
      </c>
      <c r="I22" s="138" t="str">
        <f t="shared" si="2"/>
        <v/>
      </c>
      <c r="J22" s="142"/>
      <c r="K22" s="134"/>
      <c r="L22" s="42" t="str">
        <f t="shared" si="3"/>
        <v/>
      </c>
      <c r="M22" s="43" t="str">
        <f t="shared" si="22"/>
        <v/>
      </c>
      <c r="N22" s="43" t="str">
        <f t="shared" si="4"/>
        <v/>
      </c>
      <c r="O22" s="43" t="str">
        <f>IF(J22&lt;&gt;"", IF(RANK(N22, N$5:N$62)+COUNTIF(N$22:N22, N22) -1&lt;=(O$65-M$63), RANK(N22, N$5:N$62)+COUNTIF(N$22:N22, N22) -1, ""), "")</f>
        <v/>
      </c>
      <c r="P22" s="138" t="str">
        <f t="shared" si="5"/>
        <v/>
      </c>
      <c r="Q22" s="142"/>
      <c r="R22" s="134"/>
      <c r="S22" s="42" t="str">
        <f t="shared" si="6"/>
        <v/>
      </c>
      <c r="T22" s="43" t="str">
        <f t="shared" si="23"/>
        <v/>
      </c>
      <c r="U22" s="43" t="str">
        <f t="shared" si="7"/>
        <v/>
      </c>
      <c r="V22" s="43" t="str">
        <f>IF(Q22&lt;&gt;"", IF(RANK(U22, U$5:U$62)+COUNTIF(U$22:U22, U22) -1&lt;=(V$65-T$63), RANK(U22, U$5:U$62)+COUNTIF(U$22:U22, U22) -1, ""), "")</f>
        <v/>
      </c>
      <c r="W22" s="138" t="str">
        <f t="shared" si="8"/>
        <v/>
      </c>
      <c r="X22" s="149" t="str">
        <f t="shared" si="9"/>
        <v/>
      </c>
      <c r="Y22" s="50" t="str">
        <f t="shared" si="10"/>
        <v/>
      </c>
      <c r="Z22" s="51"/>
      <c r="AA22" s="84" t="str">
        <f t="shared" si="11"/>
        <v/>
      </c>
      <c r="AB22" s="86" t="str">
        <f t="shared" si="12"/>
        <v/>
      </c>
      <c r="AC22" s="86"/>
      <c r="AD22" s="83" t="str">
        <f t="shared" si="13"/>
        <v/>
      </c>
      <c r="AE22" s="86" t="str">
        <f t="shared" si="14"/>
        <v/>
      </c>
      <c r="AF22" s="86" t="str">
        <f t="shared" si="15"/>
        <v/>
      </c>
      <c r="AG22" s="84" t="str">
        <f>IF(AA22&lt;&gt;"", IF(RANK(AF22, AF$5:AF$62)+COUNTIF(AF$22:AF22, AF22) -1&lt;=(B$68-AB$63-AE$63), RANK(AF22, AF$5:AF$62)+COUNTIF(AF$22:AF22, AF22) -1, ""), "")</f>
        <v/>
      </c>
      <c r="AH22" s="93" t="str">
        <f t="shared" si="16"/>
        <v/>
      </c>
      <c r="AI22" s="103" t="str">
        <f t="shared" si="17"/>
        <v/>
      </c>
      <c r="AK22" s="144" t="str">
        <f>IF(Y22&lt;&gt; "", Y22/Y63, "")</f>
        <v/>
      </c>
      <c r="AL22" s="62" t="str">
        <f t="shared" si="18"/>
        <v/>
      </c>
      <c r="AM22" s="70" t="str">
        <f t="shared" si="19"/>
        <v/>
      </c>
      <c r="AO22" s="97" t="str">
        <f t="shared" si="20"/>
        <v/>
      </c>
      <c r="AP22" s="62" t="str">
        <f t="shared" si="24"/>
        <v/>
      </c>
      <c r="AQ22" s="62" t="str">
        <f t="shared" si="25"/>
        <v/>
      </c>
      <c r="AR22" s="145" t="str">
        <f t="shared" si="26"/>
        <v/>
      </c>
    </row>
    <row r="23" spans="1:44" ht="15" customHeight="1" x14ac:dyDescent="0.2">
      <c r="A23" s="47" t="s">
        <v>235</v>
      </c>
      <c r="B23" s="48" t="s">
        <v>293</v>
      </c>
      <c r="C23" s="49"/>
      <c r="D23" s="134"/>
      <c r="E23" s="42" t="str">
        <f t="shared" si="0"/>
        <v/>
      </c>
      <c r="F23" s="43" t="str">
        <f t="shared" si="21"/>
        <v/>
      </c>
      <c r="G23" s="43" t="str">
        <f t="shared" si="1"/>
        <v/>
      </c>
      <c r="H23" s="43" t="str">
        <f>IF(C23&lt;&gt;"", IF(RANK(G23, G$5:G$62)+COUNTIF(G$23:G23, G23) -1&lt;=(H$65-F$63), RANK(G23, G$5:G$62)+COUNTIF(G$23:G23, G23) -1, ""), "")</f>
        <v/>
      </c>
      <c r="I23" s="138" t="str">
        <f t="shared" si="2"/>
        <v/>
      </c>
      <c r="J23" s="142"/>
      <c r="K23" s="134"/>
      <c r="L23" s="42" t="str">
        <f t="shared" si="3"/>
        <v/>
      </c>
      <c r="M23" s="43" t="str">
        <f t="shared" si="22"/>
        <v/>
      </c>
      <c r="N23" s="43" t="str">
        <f t="shared" si="4"/>
        <v/>
      </c>
      <c r="O23" s="43" t="str">
        <f>IF(J23&lt;&gt;"", IF(RANK(N23, N$5:N$62)+COUNTIF(N$23:N23, N23) -1&lt;=(O$65-M$63), RANK(N23, N$5:N$62)+COUNTIF(N$23:N23, N23) -1, ""), "")</f>
        <v/>
      </c>
      <c r="P23" s="138" t="str">
        <f t="shared" si="5"/>
        <v/>
      </c>
      <c r="Q23" s="142"/>
      <c r="R23" s="134"/>
      <c r="S23" s="42" t="str">
        <f t="shared" si="6"/>
        <v/>
      </c>
      <c r="T23" s="43" t="str">
        <f t="shared" si="23"/>
        <v/>
      </c>
      <c r="U23" s="43" t="str">
        <f t="shared" si="7"/>
        <v/>
      </c>
      <c r="V23" s="43" t="str">
        <f>IF(Q23&lt;&gt;"", IF(RANK(U23, U$5:U$62)+COUNTIF(U$23:U23, U23) -1&lt;=(V$65-T$63), RANK(U23, U$5:U$62)+COUNTIF(U$23:U23, U23) -1, ""), "")</f>
        <v/>
      </c>
      <c r="W23" s="138" t="str">
        <f t="shared" si="8"/>
        <v/>
      </c>
      <c r="X23" s="149" t="str">
        <f t="shared" si="9"/>
        <v/>
      </c>
      <c r="Y23" s="50" t="str">
        <f t="shared" si="10"/>
        <v/>
      </c>
      <c r="Z23" s="51"/>
      <c r="AA23" s="84" t="str">
        <f t="shared" si="11"/>
        <v/>
      </c>
      <c r="AB23" s="86" t="str">
        <f t="shared" si="12"/>
        <v/>
      </c>
      <c r="AC23" s="86"/>
      <c r="AD23" s="83" t="str">
        <f t="shared" si="13"/>
        <v/>
      </c>
      <c r="AE23" s="86" t="str">
        <f t="shared" si="14"/>
        <v/>
      </c>
      <c r="AF23" s="86" t="str">
        <f t="shared" si="15"/>
        <v/>
      </c>
      <c r="AG23" s="84" t="str">
        <f>IF(AA23&lt;&gt;"", IF(RANK(AF23, AF$5:AF$62)+COUNTIF(AF$23:AF23, AF23) -1&lt;=(B$68-AB$63-AE$63), RANK(AF23, AF$5:AF$62)+COUNTIF(AF$23:AF23, AF23) -1, ""), "")</f>
        <v/>
      </c>
      <c r="AH23" s="93" t="str">
        <f t="shared" si="16"/>
        <v/>
      </c>
      <c r="AI23" s="103" t="str">
        <f t="shared" si="17"/>
        <v/>
      </c>
      <c r="AK23" s="144" t="str">
        <f>IF(Y23&lt;&gt; "", Y23/Y63, "")</f>
        <v/>
      </c>
      <c r="AL23" s="62" t="str">
        <f t="shared" si="18"/>
        <v/>
      </c>
      <c r="AM23" s="70" t="str">
        <f t="shared" si="19"/>
        <v/>
      </c>
      <c r="AO23" s="97" t="str">
        <f t="shared" si="20"/>
        <v/>
      </c>
      <c r="AP23" s="62" t="str">
        <f t="shared" si="24"/>
        <v/>
      </c>
      <c r="AQ23" s="62" t="str">
        <f t="shared" si="25"/>
        <v/>
      </c>
      <c r="AR23" s="145" t="str">
        <f t="shared" si="26"/>
        <v/>
      </c>
    </row>
    <row r="24" spans="1:44" ht="15" customHeight="1" x14ac:dyDescent="0.2">
      <c r="A24" s="47" t="s">
        <v>236</v>
      </c>
      <c r="B24" s="48" t="s">
        <v>294</v>
      </c>
      <c r="C24" s="141">
        <v>613</v>
      </c>
      <c r="D24" s="134"/>
      <c r="E24" s="42">
        <f t="shared" si="0"/>
        <v>1.4784265489713721E-2</v>
      </c>
      <c r="F24" s="43">
        <f t="shared" si="21"/>
        <v>0</v>
      </c>
      <c r="G24" s="43">
        <f t="shared" si="1"/>
        <v>613</v>
      </c>
      <c r="H24" s="43" t="str">
        <f>IF(C24&lt;&gt;"", IF(RANK(G24, G$5:G$62)+COUNTIF(G$24:G24, G24) -1&lt;=(H$65-F$63), RANK(G24, G$5:G$62)+COUNTIF(G$24:G24, G24) -1, ""), "")</f>
        <v/>
      </c>
      <c r="I24" s="138" t="str">
        <f t="shared" si="2"/>
        <v/>
      </c>
      <c r="J24" s="143">
        <v>200</v>
      </c>
      <c r="K24" s="134"/>
      <c r="L24" s="42">
        <f t="shared" si="3"/>
        <v>4.6525693814409011E-3</v>
      </c>
      <c r="M24" s="43">
        <f t="shared" si="22"/>
        <v>0</v>
      </c>
      <c r="N24" s="43">
        <f t="shared" si="4"/>
        <v>200</v>
      </c>
      <c r="O24" s="43" t="str">
        <f>IF(J24&lt;&gt;"", IF(RANK(N24, N$5:N$62)+COUNTIF(N$24:N24, N24) -1&lt;=(O$65-M$63), RANK(N24, N$5:N$62)+COUNTIF(N$24:N24, N24) -1, ""), "")</f>
        <v/>
      </c>
      <c r="P24" s="138" t="str">
        <f t="shared" si="5"/>
        <v/>
      </c>
      <c r="Q24" s="143">
        <v>186</v>
      </c>
      <c r="R24" s="134"/>
      <c r="S24" s="42">
        <f t="shared" si="6"/>
        <v>4.7601985975328862E-3</v>
      </c>
      <c r="T24" s="43">
        <f t="shared" si="23"/>
        <v>0</v>
      </c>
      <c r="U24" s="43">
        <f t="shared" si="7"/>
        <v>186</v>
      </c>
      <c r="V24" s="43" t="str">
        <f>IF(Q24&lt;&gt;"", IF(RANK(U24, U$5:U$62)+COUNTIF(U$24:U24, U24) -1&lt;=(V$65-T$63), RANK(U24, U$5:U$62)+COUNTIF(U$24:U24, U24) -1, ""), "")</f>
        <v/>
      </c>
      <c r="W24" s="138" t="str">
        <f t="shared" si="8"/>
        <v/>
      </c>
      <c r="X24" s="149" t="str">
        <f t="shared" si="9"/>
        <v/>
      </c>
      <c r="Y24" s="50">
        <f t="shared" si="10"/>
        <v>999</v>
      </c>
      <c r="Z24" s="51"/>
      <c r="AA24" s="84" t="str">
        <f t="shared" si="11"/>
        <v/>
      </c>
      <c r="AB24" s="86" t="str">
        <f t="shared" si="12"/>
        <v/>
      </c>
      <c r="AC24" s="86"/>
      <c r="AD24" s="83" t="str">
        <f t="shared" si="13"/>
        <v/>
      </c>
      <c r="AE24" s="86" t="str">
        <f t="shared" si="14"/>
        <v/>
      </c>
      <c r="AF24" s="86" t="str">
        <f t="shared" si="15"/>
        <v/>
      </c>
      <c r="AG24" s="84" t="str">
        <f>IF(AA24&lt;&gt;"", IF(RANK(AF24, AF$5:AF$62)+COUNTIF(AF$24:AF24, AF24) -1&lt;=(B$68-AB$63-AE$63), RANK(AF24, AF$5:AF$62)+COUNTIF(AF$24:AF24, AF24) -1, ""), "")</f>
        <v/>
      </c>
      <c r="AH24" s="93" t="str">
        <f t="shared" si="16"/>
        <v/>
      </c>
      <c r="AI24" s="103" t="str">
        <f t="shared" si="17"/>
        <v/>
      </c>
      <c r="AK24" s="144">
        <f>IF(Y24&lt;&gt; "", Y24/Y63, "")</f>
        <v>8.7405704206497945E-4</v>
      </c>
      <c r="AL24" s="62" t="str">
        <f t="shared" si="18"/>
        <v/>
      </c>
      <c r="AM24" s="70">
        <f t="shared" si="19"/>
        <v>-8.7405704206497902E-4</v>
      </c>
      <c r="AO24" s="97" t="str">
        <f t="shared" si="20"/>
        <v/>
      </c>
      <c r="AP24" s="62" t="str">
        <f t="shared" si="24"/>
        <v/>
      </c>
      <c r="AQ24" s="62" t="str">
        <f t="shared" si="25"/>
        <v/>
      </c>
      <c r="AR24" s="145" t="str">
        <f t="shared" si="26"/>
        <v/>
      </c>
    </row>
    <row r="25" spans="1:44" ht="15" customHeight="1" x14ac:dyDescent="0.2">
      <c r="A25" s="47" t="s">
        <v>237</v>
      </c>
      <c r="B25" s="48" t="s">
        <v>295</v>
      </c>
      <c r="C25" s="49"/>
      <c r="D25" s="134"/>
      <c r="E25" s="42" t="str">
        <f t="shared" si="0"/>
        <v/>
      </c>
      <c r="F25" s="43" t="str">
        <f t="shared" si="21"/>
        <v/>
      </c>
      <c r="G25" s="43" t="str">
        <f t="shared" si="1"/>
        <v/>
      </c>
      <c r="H25" s="43" t="str">
        <f>IF(C25&lt;&gt;"", IF(RANK(G25, G$5:G$62)+COUNTIF(G$25:G25, G25) -1&lt;=(H$65-F$63), RANK(G25, G$5:G$62)+COUNTIF(G$25:G25, G25) -1, ""), "")</f>
        <v/>
      </c>
      <c r="I25" s="138" t="str">
        <f t="shared" si="2"/>
        <v/>
      </c>
      <c r="J25" s="142"/>
      <c r="K25" s="134"/>
      <c r="L25" s="42" t="str">
        <f t="shared" si="3"/>
        <v/>
      </c>
      <c r="M25" s="43" t="str">
        <f t="shared" si="22"/>
        <v/>
      </c>
      <c r="N25" s="43" t="str">
        <f t="shared" si="4"/>
        <v/>
      </c>
      <c r="O25" s="43" t="str">
        <f>IF(J25&lt;&gt;"", IF(RANK(N25, N$5:N$62)+COUNTIF(N$25:N25, N25) -1&lt;=(O$65-M$63), RANK(N25, N$5:N$62)+COUNTIF(N$25:N25, N25) -1, ""), "")</f>
        <v/>
      </c>
      <c r="P25" s="138" t="str">
        <f t="shared" si="5"/>
        <v/>
      </c>
      <c r="Q25" s="142"/>
      <c r="R25" s="134"/>
      <c r="S25" s="42" t="str">
        <f t="shared" si="6"/>
        <v/>
      </c>
      <c r="T25" s="43" t="str">
        <f t="shared" si="23"/>
        <v/>
      </c>
      <c r="U25" s="43" t="str">
        <f t="shared" si="7"/>
        <v/>
      </c>
      <c r="V25" s="43" t="str">
        <f>IF(Q25&lt;&gt;"", IF(RANK(U25, U$5:U$62)+COUNTIF(U$25:U25, U25) -1&lt;=(V$65-T$63), RANK(U25, U$5:U$62)+COUNTIF(U$25:U25, U25) -1, ""), "")</f>
        <v/>
      </c>
      <c r="W25" s="138" t="str">
        <f t="shared" si="8"/>
        <v/>
      </c>
      <c r="X25" s="149" t="str">
        <f t="shared" si="9"/>
        <v/>
      </c>
      <c r="Y25" s="50" t="str">
        <f t="shared" si="10"/>
        <v/>
      </c>
      <c r="Z25" s="51"/>
      <c r="AA25" s="84" t="str">
        <f t="shared" si="11"/>
        <v/>
      </c>
      <c r="AB25" s="86" t="str">
        <f t="shared" si="12"/>
        <v/>
      </c>
      <c r="AC25" s="86"/>
      <c r="AD25" s="83" t="str">
        <f t="shared" si="13"/>
        <v/>
      </c>
      <c r="AE25" s="86" t="str">
        <f t="shared" si="14"/>
        <v/>
      </c>
      <c r="AF25" s="86" t="str">
        <f t="shared" si="15"/>
        <v/>
      </c>
      <c r="AG25" s="84" t="str">
        <f>IF(AA25&lt;&gt;"", IF(RANK(AF25, AF$5:AF$62)+COUNTIF(AF$25:AF25, AF25) -1&lt;=(B$68-AB$63-AE$63), RANK(AF25, AF$5:AF$62)+COUNTIF(AF$25:AF25, AF25) -1, ""), "")</f>
        <v/>
      </c>
      <c r="AH25" s="93" t="str">
        <f t="shared" si="16"/>
        <v/>
      </c>
      <c r="AI25" s="103" t="str">
        <f t="shared" si="17"/>
        <v/>
      </c>
      <c r="AK25" s="144" t="str">
        <f>IF(Y25&lt;&gt; "", Y25/Y63, "")</f>
        <v/>
      </c>
      <c r="AL25" s="62" t="str">
        <f t="shared" si="18"/>
        <v/>
      </c>
      <c r="AM25" s="70" t="str">
        <f t="shared" si="19"/>
        <v/>
      </c>
      <c r="AO25" s="97" t="str">
        <f t="shared" si="20"/>
        <v/>
      </c>
      <c r="AP25" s="62" t="str">
        <f t="shared" si="24"/>
        <v/>
      </c>
      <c r="AQ25" s="62" t="str">
        <f t="shared" si="25"/>
        <v/>
      </c>
      <c r="AR25" s="145" t="str">
        <f t="shared" si="26"/>
        <v/>
      </c>
    </row>
    <row r="26" spans="1:44" ht="15" customHeight="1" x14ac:dyDescent="0.2">
      <c r="A26" s="47" t="s">
        <v>238</v>
      </c>
      <c r="B26" s="48" t="s">
        <v>296</v>
      </c>
      <c r="C26" s="141">
        <v>654</v>
      </c>
      <c r="D26" s="134"/>
      <c r="E26" s="42">
        <f t="shared" si="0"/>
        <v>1.5773098907459662E-2</v>
      </c>
      <c r="F26" s="43">
        <f t="shared" si="21"/>
        <v>0</v>
      </c>
      <c r="G26" s="43">
        <f t="shared" si="1"/>
        <v>654</v>
      </c>
      <c r="H26" s="43" t="str">
        <f>IF(C26&lt;&gt;"", IF(RANK(G26, G$5:G$62)+COUNTIF(G$26:G26, G26) -1&lt;=(H$65-F$63), RANK(G26, G$5:G$62)+COUNTIF(G$26:G26, G26) -1, ""), "")</f>
        <v/>
      </c>
      <c r="I26" s="138" t="str">
        <f t="shared" si="2"/>
        <v/>
      </c>
      <c r="J26" s="143">
        <v>318</v>
      </c>
      <c r="K26" s="134"/>
      <c r="L26" s="42">
        <f t="shared" si="3"/>
        <v>7.3975853164910321E-3</v>
      </c>
      <c r="M26" s="43">
        <f t="shared" si="22"/>
        <v>0</v>
      </c>
      <c r="N26" s="43">
        <f t="shared" si="4"/>
        <v>318</v>
      </c>
      <c r="O26" s="43" t="str">
        <f>IF(J26&lt;&gt;"", IF(RANK(N26, N$5:N$62)+COUNTIF(N$26:N26, N26) -1&lt;=(O$65-M$63), RANK(N26, N$5:N$62)+COUNTIF(N$26:N26, N26) -1, ""), "")</f>
        <v/>
      </c>
      <c r="P26" s="138" t="str">
        <f t="shared" si="5"/>
        <v/>
      </c>
      <c r="Q26" s="143">
        <v>576</v>
      </c>
      <c r="R26" s="134"/>
      <c r="S26" s="42">
        <f t="shared" si="6"/>
        <v>1.4741260173005068E-2</v>
      </c>
      <c r="T26" s="43">
        <f t="shared" si="23"/>
        <v>0</v>
      </c>
      <c r="U26" s="43">
        <f t="shared" si="7"/>
        <v>576</v>
      </c>
      <c r="V26" s="43" t="str">
        <f>IF(Q26&lt;&gt;"", IF(RANK(U26, U$5:U$62)+COUNTIF(U$26:U26, U26) -1&lt;=(V$65-T$63), RANK(U26, U$5:U$62)+COUNTIF(U$26:U26, U26) -1, ""), "")</f>
        <v/>
      </c>
      <c r="W26" s="138" t="str">
        <f t="shared" si="8"/>
        <v/>
      </c>
      <c r="X26" s="149" t="str">
        <f t="shared" si="9"/>
        <v/>
      </c>
      <c r="Y26" s="50">
        <f t="shared" si="10"/>
        <v>1548</v>
      </c>
      <c r="Z26" s="51"/>
      <c r="AA26" s="84" t="str">
        <f t="shared" si="11"/>
        <v/>
      </c>
      <c r="AB26" s="86" t="str">
        <f t="shared" si="12"/>
        <v/>
      </c>
      <c r="AC26" s="86"/>
      <c r="AD26" s="83" t="str">
        <f t="shared" si="13"/>
        <v/>
      </c>
      <c r="AE26" s="86" t="str">
        <f t="shared" si="14"/>
        <v/>
      </c>
      <c r="AF26" s="86" t="str">
        <f t="shared" si="15"/>
        <v/>
      </c>
      <c r="AG26" s="84" t="str">
        <f>IF(AA26&lt;&gt;"", IF(RANK(AF26, AF$5:AF$62)+COUNTIF(AF$26:AF26, AF26) -1&lt;=(B$68-AB$63-AE$63), RANK(AF26, AF$5:AF$62)+COUNTIF(AF$26:AF26, AF26) -1, ""), "")</f>
        <v/>
      </c>
      <c r="AH26" s="93" t="str">
        <f t="shared" si="16"/>
        <v/>
      </c>
      <c r="AI26" s="103" t="str">
        <f t="shared" si="17"/>
        <v/>
      </c>
      <c r="AK26" s="144">
        <f>IF(Y26&lt;&gt; "", Y26/Y63, "")</f>
        <v>1.3543946958124006E-3</v>
      </c>
      <c r="AL26" s="62" t="str">
        <f t="shared" si="18"/>
        <v/>
      </c>
      <c r="AM26" s="70">
        <f t="shared" si="19"/>
        <v>-1.3543946958124E-3</v>
      </c>
      <c r="AO26" s="97" t="str">
        <f t="shared" si="20"/>
        <v/>
      </c>
      <c r="AP26" s="62" t="str">
        <f t="shared" si="24"/>
        <v/>
      </c>
      <c r="AQ26" s="62" t="str">
        <f t="shared" si="25"/>
        <v/>
      </c>
      <c r="AR26" s="145" t="str">
        <f t="shared" si="26"/>
        <v/>
      </c>
    </row>
    <row r="27" spans="1:44" ht="15" customHeight="1" x14ac:dyDescent="0.2">
      <c r="A27" s="47" t="s">
        <v>239</v>
      </c>
      <c r="B27" s="48" t="s">
        <v>297</v>
      </c>
      <c r="C27" s="141">
        <v>1153</v>
      </c>
      <c r="D27" s="134"/>
      <c r="E27" s="42">
        <f t="shared" si="0"/>
        <v>2.780792513807491E-2</v>
      </c>
      <c r="F27" s="43">
        <f t="shared" si="21"/>
        <v>0</v>
      </c>
      <c r="G27" s="43">
        <f t="shared" si="1"/>
        <v>1153</v>
      </c>
      <c r="H27" s="43" t="str">
        <f>IF(C27&lt;&gt;"", IF(RANK(G27, G$5:G$62)+COUNTIF(G$27:G27, G27) -1&lt;=(H$65-F$63), RANK(G27, G$5:G$62)+COUNTIF(G$27:G27, G27) -1, ""), "")</f>
        <v/>
      </c>
      <c r="I27" s="138" t="str">
        <f t="shared" si="2"/>
        <v/>
      </c>
      <c r="J27" s="143">
        <v>512</v>
      </c>
      <c r="K27" s="134"/>
      <c r="L27" s="42">
        <f t="shared" si="3"/>
        <v>1.1910577616488706E-2</v>
      </c>
      <c r="M27" s="43">
        <f t="shared" si="22"/>
        <v>0</v>
      </c>
      <c r="N27" s="43">
        <f t="shared" si="4"/>
        <v>512</v>
      </c>
      <c r="O27" s="43" t="str">
        <f>IF(J27&lt;&gt;"", IF(RANK(N27, N$5:N$62)+COUNTIF(N$27:N27, N27) -1&lt;=(O$65-M$63), RANK(N27, N$5:N$62)+COUNTIF(N$27:N27, N27) -1, ""), "")</f>
        <v/>
      </c>
      <c r="P27" s="138" t="str">
        <f t="shared" si="5"/>
        <v/>
      </c>
      <c r="Q27" s="143">
        <v>1097</v>
      </c>
      <c r="R27" s="134"/>
      <c r="S27" s="42">
        <f t="shared" si="6"/>
        <v>2.8074934739212777E-2</v>
      </c>
      <c r="T27" s="43">
        <f t="shared" si="23"/>
        <v>0</v>
      </c>
      <c r="U27" s="43">
        <f t="shared" si="7"/>
        <v>1097</v>
      </c>
      <c r="V27" s="43" t="str">
        <f>IF(Q27&lt;&gt;"", IF(RANK(U27, U$5:U$62)+COUNTIF(U$27:U27, U27) -1&lt;=(V$65-T$63), RANK(U27, U$5:U$62)+COUNTIF(U$27:U27, U27) -1, ""), "")</f>
        <v/>
      </c>
      <c r="W27" s="138" t="str">
        <f t="shared" si="8"/>
        <v/>
      </c>
      <c r="X27" s="149" t="str">
        <f t="shared" si="9"/>
        <v/>
      </c>
      <c r="Y27" s="50">
        <f t="shared" si="10"/>
        <v>2762</v>
      </c>
      <c r="Z27" s="51"/>
      <c r="AA27" s="84" t="str">
        <f t="shared" si="11"/>
        <v/>
      </c>
      <c r="AB27" s="86" t="str">
        <f t="shared" si="12"/>
        <v/>
      </c>
      <c r="AC27" s="86"/>
      <c r="AD27" s="83" t="str">
        <f t="shared" si="13"/>
        <v/>
      </c>
      <c r="AE27" s="86" t="str">
        <f t="shared" si="14"/>
        <v/>
      </c>
      <c r="AF27" s="86" t="str">
        <f t="shared" si="15"/>
        <v/>
      </c>
      <c r="AG27" s="84" t="str">
        <f>IF(AA27&lt;&gt;"", IF(RANK(AF27, AF$5:AF$62)+COUNTIF(AF$27:AF27, AF27) -1&lt;=(B$68-AB$63-AE$63), RANK(AF27, AF$5:AF$62)+COUNTIF(AF$27:AF27, AF27) -1, ""), "")</f>
        <v/>
      </c>
      <c r="AH27" s="93" t="str">
        <f t="shared" si="16"/>
        <v/>
      </c>
      <c r="AI27" s="103" t="str">
        <f t="shared" si="17"/>
        <v/>
      </c>
      <c r="AK27" s="144">
        <f>IF(Y27&lt;&gt; "", Y27/Y63, "")</f>
        <v>2.4165621122957692E-3</v>
      </c>
      <c r="AL27" s="62" t="str">
        <f t="shared" si="18"/>
        <v/>
      </c>
      <c r="AM27" s="70">
        <f t="shared" si="19"/>
        <v>-2.41656211229577E-3</v>
      </c>
      <c r="AO27" s="97" t="str">
        <f t="shared" si="20"/>
        <v/>
      </c>
      <c r="AP27" s="62" t="str">
        <f t="shared" si="24"/>
        <v/>
      </c>
      <c r="AQ27" s="62" t="str">
        <f t="shared" si="25"/>
        <v/>
      </c>
      <c r="AR27" s="145" t="str">
        <f t="shared" si="26"/>
        <v/>
      </c>
    </row>
    <row r="28" spans="1:44" ht="15" customHeight="1" x14ac:dyDescent="0.2">
      <c r="A28" s="47" t="s">
        <v>240</v>
      </c>
      <c r="B28" s="48" t="s">
        <v>298</v>
      </c>
      <c r="C28" s="141">
        <v>160</v>
      </c>
      <c r="D28" s="134"/>
      <c r="E28" s="42">
        <f t="shared" si="0"/>
        <v>3.8588621180329452E-3</v>
      </c>
      <c r="F28" s="43">
        <f t="shared" si="21"/>
        <v>0</v>
      </c>
      <c r="G28" s="43">
        <f t="shared" si="1"/>
        <v>160</v>
      </c>
      <c r="H28" s="43" t="str">
        <f>IF(C28&lt;&gt;"", IF(RANK(G28, G$5:G$62)+COUNTIF(G$28:G28, G28) -1&lt;=(H$65-F$63), RANK(G28, G$5:G$62)+COUNTIF(G$28:G28, G28) -1, ""), "")</f>
        <v/>
      </c>
      <c r="I28" s="138" t="str">
        <f t="shared" si="2"/>
        <v/>
      </c>
      <c r="J28" s="143">
        <v>128</v>
      </c>
      <c r="K28" s="134"/>
      <c r="L28" s="42">
        <f t="shared" si="3"/>
        <v>2.9776444041221765E-3</v>
      </c>
      <c r="M28" s="43">
        <f t="shared" si="22"/>
        <v>0</v>
      </c>
      <c r="N28" s="43">
        <f t="shared" si="4"/>
        <v>128</v>
      </c>
      <c r="O28" s="43" t="str">
        <f>IF(J28&lt;&gt;"", IF(RANK(N28, N$5:N$62)+COUNTIF(N$28:N28, N28) -1&lt;=(O$65-M$63), RANK(N28, N$5:N$62)+COUNTIF(N$28:N28, N28) -1, ""), "")</f>
        <v/>
      </c>
      <c r="P28" s="138" t="str">
        <f t="shared" si="5"/>
        <v/>
      </c>
      <c r="Q28" s="143">
        <v>105</v>
      </c>
      <c r="R28" s="134"/>
      <c r="S28" s="42">
        <f t="shared" si="6"/>
        <v>2.6872088857040487E-3</v>
      </c>
      <c r="T28" s="43">
        <f t="shared" si="23"/>
        <v>0</v>
      </c>
      <c r="U28" s="43">
        <f t="shared" si="7"/>
        <v>105</v>
      </c>
      <c r="V28" s="43" t="str">
        <f>IF(Q28&lt;&gt;"", IF(RANK(U28, U$5:U$62)+COUNTIF(U$28:U28, U28) -1&lt;=(V$65-T$63), RANK(U28, U$5:U$62)+COUNTIF(U$28:U28, U28) -1, ""), "")</f>
        <v/>
      </c>
      <c r="W28" s="138" t="str">
        <f t="shared" si="8"/>
        <v/>
      </c>
      <c r="X28" s="149" t="str">
        <f t="shared" si="9"/>
        <v/>
      </c>
      <c r="Y28" s="50">
        <f t="shared" si="10"/>
        <v>393</v>
      </c>
      <c r="Z28" s="51"/>
      <c r="AA28" s="84" t="str">
        <f t="shared" si="11"/>
        <v/>
      </c>
      <c r="AB28" s="86" t="str">
        <f t="shared" si="12"/>
        <v/>
      </c>
      <c r="AC28" s="86"/>
      <c r="AD28" s="83" t="str">
        <f t="shared" si="13"/>
        <v/>
      </c>
      <c r="AE28" s="86" t="str">
        <f t="shared" si="14"/>
        <v/>
      </c>
      <c r="AF28" s="86" t="str">
        <f t="shared" si="15"/>
        <v/>
      </c>
      <c r="AG28" s="84" t="str">
        <f>IF(AA28&lt;&gt;"", IF(RANK(AF28, AF$5:AF$62)+COUNTIF(AF$28:AF28, AF28) -1&lt;=(B$68-AB$63-AE$63), RANK(AF28, AF$5:AF$62)+COUNTIF(AF$28:AF28, AF28) -1, ""), "")</f>
        <v/>
      </c>
      <c r="AH28" s="93" t="str">
        <f t="shared" si="16"/>
        <v/>
      </c>
      <c r="AI28" s="103" t="str">
        <f t="shared" si="17"/>
        <v/>
      </c>
      <c r="AK28" s="144">
        <f>IF(Y28&lt;&gt; "", Y28/Y63, "")</f>
        <v>3.4384826579733423E-4</v>
      </c>
      <c r="AL28" s="62" t="str">
        <f t="shared" si="18"/>
        <v/>
      </c>
      <c r="AM28" s="70">
        <f t="shared" si="19"/>
        <v>-3.4384826579733402E-4</v>
      </c>
      <c r="AO28" s="97" t="str">
        <f t="shared" si="20"/>
        <v/>
      </c>
      <c r="AP28" s="62" t="str">
        <f t="shared" si="24"/>
        <v/>
      </c>
      <c r="AQ28" s="62" t="str">
        <f t="shared" si="25"/>
        <v/>
      </c>
      <c r="AR28" s="145" t="str">
        <f t="shared" si="26"/>
        <v/>
      </c>
    </row>
    <row r="29" spans="1:44" ht="15" customHeight="1" x14ac:dyDescent="0.2">
      <c r="A29" s="47" t="s">
        <v>241</v>
      </c>
      <c r="B29" s="48" t="s">
        <v>299</v>
      </c>
      <c r="C29" s="141">
        <v>397</v>
      </c>
      <c r="D29" s="134"/>
      <c r="E29" s="42">
        <f t="shared" si="0"/>
        <v>9.5748016303692455E-3</v>
      </c>
      <c r="F29" s="43">
        <f t="shared" si="21"/>
        <v>0</v>
      </c>
      <c r="G29" s="43">
        <f t="shared" si="1"/>
        <v>397</v>
      </c>
      <c r="H29" s="43" t="str">
        <f>IF(C29&lt;&gt;"", IF(RANK(G29, G$5:G$62)+COUNTIF(G$29:G29, G29) -1&lt;=(H$65-F$63), RANK(G29, G$5:G$62)+COUNTIF(G$29:G29, G29) -1, ""), "")</f>
        <v/>
      </c>
      <c r="I29" s="138" t="str">
        <f t="shared" si="2"/>
        <v/>
      </c>
      <c r="J29" s="143">
        <v>241</v>
      </c>
      <c r="K29" s="134"/>
      <c r="L29" s="42">
        <f t="shared" si="3"/>
        <v>5.6063461046362856E-3</v>
      </c>
      <c r="M29" s="43">
        <f t="shared" si="22"/>
        <v>0</v>
      </c>
      <c r="N29" s="43">
        <f t="shared" si="4"/>
        <v>241</v>
      </c>
      <c r="O29" s="43" t="str">
        <f>IF(J29&lt;&gt;"", IF(RANK(N29, N$5:N$62)+COUNTIF(N$29:N29, N29) -1&lt;=(O$65-M$63), RANK(N29, N$5:N$62)+COUNTIF(N$29:N29, N29) -1, ""), "")</f>
        <v/>
      </c>
      <c r="P29" s="138" t="str">
        <f t="shared" si="5"/>
        <v/>
      </c>
      <c r="Q29" s="143">
        <v>284</v>
      </c>
      <c r="R29" s="134"/>
      <c r="S29" s="42">
        <f t="shared" si="6"/>
        <v>7.2682602241899985E-3</v>
      </c>
      <c r="T29" s="43">
        <f t="shared" si="23"/>
        <v>0</v>
      </c>
      <c r="U29" s="43">
        <f t="shared" si="7"/>
        <v>284</v>
      </c>
      <c r="V29" s="43" t="str">
        <f>IF(Q29&lt;&gt;"", IF(RANK(U29, U$5:U$62)+COUNTIF(U$29:U29, U29) -1&lt;=(V$65-T$63), RANK(U29, U$5:U$62)+COUNTIF(U$29:U29, U29) -1, ""), "")</f>
        <v/>
      </c>
      <c r="W29" s="138" t="str">
        <f t="shared" si="8"/>
        <v/>
      </c>
      <c r="X29" s="149" t="str">
        <f t="shared" si="9"/>
        <v/>
      </c>
      <c r="Y29" s="50">
        <f t="shared" si="10"/>
        <v>922</v>
      </c>
      <c r="Z29" s="51"/>
      <c r="AA29" s="84" t="str">
        <f t="shared" si="11"/>
        <v/>
      </c>
      <c r="AB29" s="86" t="str">
        <f t="shared" si="12"/>
        <v/>
      </c>
      <c r="AC29" s="86"/>
      <c r="AD29" s="83" t="str">
        <f t="shared" si="13"/>
        <v/>
      </c>
      <c r="AE29" s="86" t="str">
        <f t="shared" si="14"/>
        <v/>
      </c>
      <c r="AF29" s="86" t="str">
        <f t="shared" si="15"/>
        <v/>
      </c>
      <c r="AG29" s="84" t="str">
        <f>IF(AA29&lt;&gt;"", IF(RANK(AF29, AF$5:AF$62)+COUNTIF(AF$29:AF29, AF29) -1&lt;=(B$68-AB$63-AE$63), RANK(AF29, AF$5:AF$62)+COUNTIF(AF$29:AF29, AF29) -1, ""), "")</f>
        <v/>
      </c>
      <c r="AH29" s="93" t="str">
        <f t="shared" si="16"/>
        <v/>
      </c>
      <c r="AI29" s="103" t="str">
        <f t="shared" si="17"/>
        <v/>
      </c>
      <c r="AK29" s="144">
        <f>IF(Y29&lt;&gt; "", Y29/Y63, "")</f>
        <v>8.0668728006397499E-4</v>
      </c>
      <c r="AL29" s="62" t="str">
        <f t="shared" si="18"/>
        <v/>
      </c>
      <c r="AM29" s="70">
        <f t="shared" si="19"/>
        <v>-8.0668728006397499E-4</v>
      </c>
      <c r="AO29" s="97" t="str">
        <f t="shared" si="20"/>
        <v/>
      </c>
      <c r="AP29" s="62" t="str">
        <f t="shared" si="24"/>
        <v/>
      </c>
      <c r="AQ29" s="62" t="str">
        <f t="shared" si="25"/>
        <v/>
      </c>
      <c r="AR29" s="145" t="str">
        <f t="shared" si="26"/>
        <v/>
      </c>
    </row>
    <row r="30" spans="1:44" ht="15" customHeight="1" x14ac:dyDescent="0.2">
      <c r="A30" s="47" t="s">
        <v>242</v>
      </c>
      <c r="B30" s="48" t="s">
        <v>300</v>
      </c>
      <c r="C30" s="49"/>
      <c r="D30" s="134"/>
      <c r="E30" s="42" t="str">
        <f t="shared" si="0"/>
        <v/>
      </c>
      <c r="F30" s="43" t="str">
        <f t="shared" si="21"/>
        <v/>
      </c>
      <c r="G30" s="43" t="str">
        <f t="shared" si="1"/>
        <v/>
      </c>
      <c r="H30" s="43" t="str">
        <f>IF(C30&lt;&gt;"", IF(RANK(G30, G$5:G$62)+COUNTIF(G$30:G30, G30) -1&lt;=(H$65-F$63), RANK(G30, G$5:G$62)+COUNTIF(G$30:G30, G30) -1, ""), "")</f>
        <v/>
      </c>
      <c r="I30" s="138" t="str">
        <f t="shared" si="2"/>
        <v/>
      </c>
      <c r="J30" s="142"/>
      <c r="K30" s="134"/>
      <c r="L30" s="42" t="str">
        <f t="shared" si="3"/>
        <v/>
      </c>
      <c r="M30" s="43" t="str">
        <f t="shared" si="22"/>
        <v/>
      </c>
      <c r="N30" s="43" t="str">
        <f t="shared" si="4"/>
        <v/>
      </c>
      <c r="O30" s="43" t="str">
        <f>IF(J30&lt;&gt;"", IF(RANK(N30, N$5:N$62)+COUNTIF(N$30:N30, N30) -1&lt;=(O$65-M$63), RANK(N30, N$5:N$62)+COUNTIF(N$30:N30, N30) -1, ""), "")</f>
        <v/>
      </c>
      <c r="P30" s="138" t="str">
        <f t="shared" si="5"/>
        <v/>
      </c>
      <c r="Q30" s="142"/>
      <c r="R30" s="134"/>
      <c r="S30" s="42" t="str">
        <f t="shared" si="6"/>
        <v/>
      </c>
      <c r="T30" s="43" t="str">
        <f t="shared" si="23"/>
        <v/>
      </c>
      <c r="U30" s="43" t="str">
        <f t="shared" si="7"/>
        <v/>
      </c>
      <c r="V30" s="43" t="str">
        <f>IF(Q30&lt;&gt;"", IF(RANK(U30, U$5:U$62)+COUNTIF(U$30:U30, U30) -1&lt;=(V$65-T$63), RANK(U30, U$5:U$62)+COUNTIF(U$30:U30, U30) -1, ""), "")</f>
        <v/>
      </c>
      <c r="W30" s="138" t="str">
        <f t="shared" si="8"/>
        <v/>
      </c>
      <c r="X30" s="149" t="str">
        <f t="shared" si="9"/>
        <v/>
      </c>
      <c r="Y30" s="50" t="str">
        <f t="shared" si="10"/>
        <v/>
      </c>
      <c r="Z30" s="51"/>
      <c r="AA30" s="84" t="str">
        <f t="shared" si="11"/>
        <v/>
      </c>
      <c r="AB30" s="86" t="str">
        <f t="shared" si="12"/>
        <v/>
      </c>
      <c r="AC30" s="86"/>
      <c r="AD30" s="83" t="str">
        <f t="shared" si="13"/>
        <v/>
      </c>
      <c r="AE30" s="86" t="str">
        <f t="shared" si="14"/>
        <v/>
      </c>
      <c r="AF30" s="86" t="str">
        <f t="shared" si="15"/>
        <v/>
      </c>
      <c r="AG30" s="84" t="str">
        <f>IF(AA30&lt;&gt;"", IF(RANK(AF30, AF$5:AF$62)+COUNTIF(AF$30:AF30, AF30) -1&lt;=(B$68-AB$63-AE$63), RANK(AF30, AF$5:AF$62)+COUNTIF(AF$30:AF30, AF30) -1, ""), "")</f>
        <v/>
      </c>
      <c r="AH30" s="93" t="str">
        <f t="shared" si="16"/>
        <v/>
      </c>
      <c r="AI30" s="103" t="str">
        <f t="shared" si="17"/>
        <v/>
      </c>
      <c r="AK30" s="144" t="str">
        <f>IF(Y30&lt;&gt; "", Y30/Y63, "")</f>
        <v/>
      </c>
      <c r="AL30" s="62" t="str">
        <f t="shared" si="18"/>
        <v/>
      </c>
      <c r="AM30" s="70" t="str">
        <f t="shared" si="19"/>
        <v/>
      </c>
      <c r="AO30" s="97" t="str">
        <f t="shared" si="20"/>
        <v/>
      </c>
      <c r="AP30" s="62" t="str">
        <f t="shared" si="24"/>
        <v/>
      </c>
      <c r="AQ30" s="62" t="str">
        <f t="shared" si="25"/>
        <v/>
      </c>
      <c r="AR30" s="145" t="str">
        <f t="shared" si="26"/>
        <v/>
      </c>
    </row>
    <row r="31" spans="1:44" ht="15" customHeight="1" x14ac:dyDescent="0.2">
      <c r="A31" s="160" t="s">
        <v>243</v>
      </c>
      <c r="B31" s="161" t="s">
        <v>301</v>
      </c>
      <c r="C31" s="162">
        <v>58078</v>
      </c>
      <c r="D31" s="163"/>
      <c r="E31" s="164">
        <f t="shared" si="0"/>
        <v>1.4007187130694836</v>
      </c>
      <c r="F31" s="165">
        <f t="shared" si="21"/>
        <v>1</v>
      </c>
      <c r="G31" s="165">
        <f t="shared" si="1"/>
        <v>16615</v>
      </c>
      <c r="H31" s="165" t="str">
        <f>IF(C31&lt;&gt;"", IF(RANK(G31, G$5:G$62)+COUNTIF(G$31:G31, G31) -1&lt;=(H$65-F$63), RANK(G31, G$5:G$62)+COUNTIF(G$31:G31, G31) -1, ""), "")</f>
        <v/>
      </c>
      <c r="I31" s="166">
        <f t="shared" si="2"/>
        <v>1</v>
      </c>
      <c r="J31" s="167">
        <v>36327</v>
      </c>
      <c r="K31" s="163"/>
      <c r="L31" s="164">
        <f t="shared" si="3"/>
        <v>0.84506943959801806</v>
      </c>
      <c r="M31" s="165">
        <f t="shared" si="22"/>
        <v>0</v>
      </c>
      <c r="N31" s="165">
        <f t="shared" si="4"/>
        <v>36327</v>
      </c>
      <c r="O31" s="165">
        <f>IF(J31&lt;&gt;"", IF(RANK(N31, N$5:N$62)+COUNTIF(N$31:N31, N31) -1&lt;=(O$65-M$63), RANK(N31, N$5:N$62)+COUNTIF(N$31:N31, N31) -1, ""), "")</f>
        <v>1</v>
      </c>
      <c r="P31" s="166">
        <f t="shared" si="5"/>
        <v>1</v>
      </c>
      <c r="Q31" s="167">
        <v>42170</v>
      </c>
      <c r="R31" s="163"/>
      <c r="S31" s="164">
        <f t="shared" si="6"/>
        <v>1.0792342734299023</v>
      </c>
      <c r="T31" s="165">
        <f t="shared" si="23"/>
        <v>1</v>
      </c>
      <c r="U31" s="165">
        <f t="shared" si="7"/>
        <v>3096</v>
      </c>
      <c r="V31" s="165" t="str">
        <f>IF(Q31&lt;&gt;"", IF(RANK(U31, U$5:U$62)+COUNTIF(U$31:U31, U31) -1&lt;=(V$65-T$63), RANK(U31, U$5:U$62)+COUNTIF(U$31:U31, U31) -1, ""), "")</f>
        <v/>
      </c>
      <c r="W31" s="166">
        <f t="shared" si="8"/>
        <v>1</v>
      </c>
      <c r="X31" s="168">
        <f t="shared" si="9"/>
        <v>3</v>
      </c>
      <c r="Y31" s="169">
        <f t="shared" si="10"/>
        <v>136575</v>
      </c>
      <c r="Z31" s="170"/>
      <c r="AA31" s="171">
        <f t="shared" si="11"/>
        <v>136575</v>
      </c>
      <c r="AB31" s="172" t="str">
        <f t="shared" si="12"/>
        <v/>
      </c>
      <c r="AC31" s="172"/>
      <c r="AD31" s="173">
        <f t="shared" si="13"/>
        <v>6.6083611554652348</v>
      </c>
      <c r="AE31" s="172">
        <f t="shared" si="14"/>
        <v>6</v>
      </c>
      <c r="AF31" s="172">
        <f t="shared" si="15"/>
        <v>12573</v>
      </c>
      <c r="AG31" s="171" t="str">
        <f>IF(AA31&lt;&gt;"", IF(RANK(AF31, AF$5:AF$62)+COUNTIF(AF$31:AF31, AF31) -1&lt;=(B$68-AB$63-AE$63), RANK(AF31, AF$5:AF$62)+COUNTIF(AF$31:AF31, AF31) -1, ""), "")</f>
        <v/>
      </c>
      <c r="AH31" s="171">
        <f t="shared" si="16"/>
        <v>6</v>
      </c>
      <c r="AI31" s="174">
        <f t="shared" si="17"/>
        <v>3</v>
      </c>
      <c r="AK31" s="175">
        <f>IF(Y31&lt;&gt; "", Y31/Y63, "")</f>
        <v>0.11949383435437895</v>
      </c>
      <c r="AL31" s="176">
        <f t="shared" si="18"/>
        <v>0.11764705882352941</v>
      </c>
      <c r="AM31" s="177">
        <f t="shared" si="19"/>
        <v>-1.8467755308500117E-3</v>
      </c>
      <c r="AO31" s="178">
        <f t="shared" si="20"/>
        <v>136575</v>
      </c>
      <c r="AP31" s="176">
        <f t="shared" si="24"/>
        <v>0.12708434138534261</v>
      </c>
      <c r="AQ31" s="176">
        <f t="shared" si="25"/>
        <v>0.11764705882352941</v>
      </c>
      <c r="AR31" s="179">
        <f t="shared" si="26"/>
        <v>-9.4372825618131984E-3</v>
      </c>
    </row>
    <row r="32" spans="1:44" ht="15" customHeight="1" x14ac:dyDescent="0.2">
      <c r="A32" s="47" t="s">
        <v>244</v>
      </c>
      <c r="B32" s="48" t="s">
        <v>302</v>
      </c>
      <c r="C32" s="49"/>
      <c r="D32" s="134"/>
      <c r="E32" s="42" t="str">
        <f t="shared" si="0"/>
        <v/>
      </c>
      <c r="F32" s="43" t="str">
        <f t="shared" si="21"/>
        <v/>
      </c>
      <c r="G32" s="43" t="str">
        <f t="shared" si="1"/>
        <v/>
      </c>
      <c r="H32" s="43" t="str">
        <f>IF(C32&lt;&gt;"", IF(RANK(G32, G$5:G$62)+COUNTIF(G$32:G32, G32) -1&lt;=(H$65-F$63), RANK(G32, G$5:G$62)+COUNTIF(G$32:G32, G32) -1, ""), "")</f>
        <v/>
      </c>
      <c r="I32" s="138" t="str">
        <f t="shared" si="2"/>
        <v/>
      </c>
      <c r="J32" s="142"/>
      <c r="K32" s="134"/>
      <c r="L32" s="42" t="str">
        <f t="shared" si="3"/>
        <v/>
      </c>
      <c r="M32" s="43" t="str">
        <f t="shared" si="22"/>
        <v/>
      </c>
      <c r="N32" s="43" t="str">
        <f t="shared" si="4"/>
        <v/>
      </c>
      <c r="O32" s="43" t="str">
        <f>IF(J32&lt;&gt;"", IF(RANK(N32, N$5:N$62)+COUNTIF(N$32:N32, N32) -1&lt;=(O$65-M$63), RANK(N32, N$5:N$62)+COUNTIF(N$32:N32, N32) -1, ""), "")</f>
        <v/>
      </c>
      <c r="P32" s="138" t="str">
        <f t="shared" si="5"/>
        <v/>
      </c>
      <c r="Q32" s="142"/>
      <c r="R32" s="134"/>
      <c r="S32" s="42" t="str">
        <f t="shared" si="6"/>
        <v/>
      </c>
      <c r="T32" s="43" t="str">
        <f t="shared" si="23"/>
        <v/>
      </c>
      <c r="U32" s="43" t="str">
        <f t="shared" si="7"/>
        <v/>
      </c>
      <c r="V32" s="43" t="str">
        <f>IF(Q32&lt;&gt;"", IF(RANK(U32, U$5:U$62)+COUNTIF(U$32:U32, U32) -1&lt;=(V$65-T$63), RANK(U32, U$5:U$62)+COUNTIF(U$32:U32, U32) -1, ""), "")</f>
        <v/>
      </c>
      <c r="W32" s="138" t="str">
        <f t="shared" si="8"/>
        <v/>
      </c>
      <c r="X32" s="149" t="str">
        <f t="shared" si="9"/>
        <v/>
      </c>
      <c r="Y32" s="50" t="str">
        <f t="shared" si="10"/>
        <v/>
      </c>
      <c r="Z32" s="51"/>
      <c r="AA32" s="84" t="str">
        <f t="shared" si="11"/>
        <v/>
      </c>
      <c r="AB32" s="86" t="str">
        <f t="shared" si="12"/>
        <v/>
      </c>
      <c r="AC32" s="86"/>
      <c r="AD32" s="83" t="str">
        <f t="shared" si="13"/>
        <v/>
      </c>
      <c r="AE32" s="86" t="str">
        <f t="shared" si="14"/>
        <v/>
      </c>
      <c r="AF32" s="86" t="str">
        <f t="shared" si="15"/>
        <v/>
      </c>
      <c r="AG32" s="84" t="str">
        <f>IF(AA32&lt;&gt;"", IF(RANK(AF32, AF$5:AF$62)+COUNTIF(AF$32:AF32, AF32) -1&lt;=(B$68-AB$63-AE$63), RANK(AF32, AF$5:AF$62)+COUNTIF(AF$32:AF32, AF32) -1, ""), "")</f>
        <v/>
      </c>
      <c r="AH32" s="93" t="str">
        <f t="shared" si="16"/>
        <v/>
      </c>
      <c r="AI32" s="103" t="str">
        <f t="shared" si="17"/>
        <v/>
      </c>
      <c r="AK32" s="144" t="str">
        <f>IF(Y32&lt;&gt; "", Y32/Y63, "")</f>
        <v/>
      </c>
      <c r="AL32" s="62" t="str">
        <f t="shared" si="18"/>
        <v/>
      </c>
      <c r="AM32" s="70" t="str">
        <f t="shared" si="19"/>
        <v/>
      </c>
      <c r="AO32" s="97" t="str">
        <f t="shared" si="20"/>
        <v/>
      </c>
      <c r="AP32" s="62" t="str">
        <f t="shared" si="24"/>
        <v/>
      </c>
      <c r="AQ32" s="62" t="str">
        <f t="shared" si="25"/>
        <v/>
      </c>
      <c r="AR32" s="145" t="str">
        <f t="shared" si="26"/>
        <v/>
      </c>
    </row>
    <row r="33" spans="1:44" ht="15" customHeight="1" x14ac:dyDescent="0.2">
      <c r="A33" s="160" t="s">
        <v>245</v>
      </c>
      <c r="B33" s="161" t="s">
        <v>303</v>
      </c>
      <c r="C33" s="162">
        <v>63590</v>
      </c>
      <c r="D33" s="163"/>
      <c r="E33" s="164">
        <f t="shared" si="0"/>
        <v>1.5336565130357185</v>
      </c>
      <c r="F33" s="165">
        <f t="shared" si="21"/>
        <v>1</v>
      </c>
      <c r="G33" s="165">
        <f t="shared" si="1"/>
        <v>22127</v>
      </c>
      <c r="H33" s="165">
        <f>IF(C33&lt;&gt;"", IF(RANK(G33, G$5:G$62)+COUNTIF(G$33:G33, G33) -1&lt;=(H$65-F$63), RANK(G33, G$5:G$62)+COUNTIF(G$33:G33, G33) -1, ""), "")</f>
        <v>1</v>
      </c>
      <c r="I33" s="166">
        <f t="shared" si="2"/>
        <v>2</v>
      </c>
      <c r="J33" s="167">
        <v>30010</v>
      </c>
      <c r="K33" s="163"/>
      <c r="L33" s="164">
        <f t="shared" si="3"/>
        <v>0.69811803568520714</v>
      </c>
      <c r="M33" s="165">
        <f t="shared" si="22"/>
        <v>0</v>
      </c>
      <c r="N33" s="165">
        <f t="shared" si="4"/>
        <v>30010</v>
      </c>
      <c r="O33" s="165" t="str">
        <f>IF(J33&lt;&gt;"", IF(RANK(N33, N$5:N$62)+COUNTIF(N$33:N33, N33) -1&lt;=(O$65-M$63), RANK(N33, N$5:N$62)+COUNTIF(N$33:N33, N33) -1, ""), "")</f>
        <v/>
      </c>
      <c r="P33" s="166" t="str">
        <f t="shared" si="5"/>
        <v/>
      </c>
      <c r="Q33" s="167">
        <v>66825</v>
      </c>
      <c r="R33" s="163"/>
      <c r="S33" s="164">
        <f t="shared" si="6"/>
        <v>1.7102165122587911</v>
      </c>
      <c r="T33" s="165">
        <f t="shared" si="23"/>
        <v>1</v>
      </c>
      <c r="U33" s="165">
        <f t="shared" si="7"/>
        <v>27751</v>
      </c>
      <c r="V33" s="165">
        <f>IF(Q33&lt;&gt;"", IF(RANK(U33, U$5:U$62)+COUNTIF(U$33:U33, U33) -1&lt;=(V$65-T$63), RANK(U33, U$5:U$62)+COUNTIF(U$33:U33, U33) -1, ""), "")</f>
        <v>1</v>
      </c>
      <c r="W33" s="166">
        <f t="shared" si="8"/>
        <v>2</v>
      </c>
      <c r="X33" s="168">
        <f t="shared" si="9"/>
        <v>4</v>
      </c>
      <c r="Y33" s="169">
        <f t="shared" si="10"/>
        <v>160425</v>
      </c>
      <c r="Z33" s="170"/>
      <c r="AA33" s="171">
        <f t="shared" si="11"/>
        <v>160425</v>
      </c>
      <c r="AB33" s="172" t="str">
        <f t="shared" si="12"/>
        <v/>
      </c>
      <c r="AC33" s="172"/>
      <c r="AD33" s="173">
        <f t="shared" si="13"/>
        <v>7.7623748004064455</v>
      </c>
      <c r="AE33" s="172">
        <f t="shared" si="14"/>
        <v>7</v>
      </c>
      <c r="AF33" s="172">
        <f t="shared" si="15"/>
        <v>15756</v>
      </c>
      <c r="AG33" s="171">
        <f>IF(AA33&lt;&gt;"", IF(RANK(AF33, AF$5:AF$62)+COUNTIF(AF$33:AF33, AF33) -1&lt;=(B$68-AB$63-AE$63), RANK(AF33, AF$5:AF$62)+COUNTIF(AF$33:AF33, AF33) -1, ""), "")</f>
        <v>1</v>
      </c>
      <c r="AH33" s="171">
        <f t="shared" si="16"/>
        <v>8</v>
      </c>
      <c r="AI33" s="174">
        <f t="shared" si="17"/>
        <v>4</v>
      </c>
      <c r="AK33" s="175">
        <f>IF(Y33&lt;&gt; "", Y33/Y63, "")</f>
        <v>0.14036096193520953</v>
      </c>
      <c r="AL33" s="176">
        <f t="shared" si="18"/>
        <v>0.15686274509803921</v>
      </c>
      <c r="AM33" s="177">
        <f t="shared" si="19"/>
        <v>1.6501783162828992E-2</v>
      </c>
      <c r="AO33" s="178">
        <f t="shared" si="20"/>
        <v>160425</v>
      </c>
      <c r="AP33" s="176">
        <f t="shared" si="24"/>
        <v>0.14927699408195927</v>
      </c>
      <c r="AQ33" s="176">
        <f t="shared" si="25"/>
        <v>0.15686274509803921</v>
      </c>
      <c r="AR33" s="179">
        <f t="shared" si="26"/>
        <v>7.5857510160799446E-3</v>
      </c>
    </row>
    <row r="34" spans="1:44" ht="15" customHeight="1" x14ac:dyDescent="0.2">
      <c r="A34" s="47" t="s">
        <v>246</v>
      </c>
      <c r="B34" s="48" t="s">
        <v>304</v>
      </c>
      <c r="C34" s="141">
        <v>339</v>
      </c>
      <c r="D34" s="134"/>
      <c r="E34" s="42">
        <f t="shared" si="0"/>
        <v>8.175964112582302E-3</v>
      </c>
      <c r="F34" s="43">
        <f t="shared" si="21"/>
        <v>0</v>
      </c>
      <c r="G34" s="43">
        <f t="shared" si="1"/>
        <v>339</v>
      </c>
      <c r="H34" s="43" t="str">
        <f>IF(C34&lt;&gt;"", IF(RANK(G34, G$5:G$62)+COUNTIF(G$34:G34, G34) -1&lt;=(H$65-F$63), RANK(G34, G$5:G$62)+COUNTIF(G$34:G34, G34) -1, ""), "")</f>
        <v/>
      </c>
      <c r="I34" s="138" t="str">
        <f t="shared" si="2"/>
        <v/>
      </c>
      <c r="J34" s="143">
        <v>120</v>
      </c>
      <c r="K34" s="134"/>
      <c r="L34" s="42">
        <f t="shared" si="3"/>
        <v>2.7915416288645406E-3</v>
      </c>
      <c r="M34" s="43">
        <f t="shared" si="22"/>
        <v>0</v>
      </c>
      <c r="N34" s="43">
        <f t="shared" si="4"/>
        <v>120</v>
      </c>
      <c r="O34" s="43" t="str">
        <f>IF(J34&lt;&gt;"", IF(RANK(N34, N$5:N$62)+COUNTIF(N$34:N34, N34) -1&lt;=(O$65-M$63), RANK(N34, N$5:N$62)+COUNTIF(N$34:N34, N34) -1, ""), "")</f>
        <v/>
      </c>
      <c r="P34" s="138" t="str">
        <f t="shared" si="5"/>
        <v/>
      </c>
      <c r="Q34" s="143">
        <v>106</v>
      </c>
      <c r="R34" s="134"/>
      <c r="S34" s="42">
        <f t="shared" si="6"/>
        <v>2.7128013512821825E-3</v>
      </c>
      <c r="T34" s="43">
        <f t="shared" si="23"/>
        <v>0</v>
      </c>
      <c r="U34" s="43">
        <f t="shared" si="7"/>
        <v>106</v>
      </c>
      <c r="V34" s="43" t="str">
        <f>IF(Q34&lt;&gt;"", IF(RANK(U34, U$5:U$62)+COUNTIF(U$34:U34, U34) -1&lt;=(V$65-T$63), RANK(U34, U$5:U$62)+COUNTIF(U$34:U34, U34) -1, ""), "")</f>
        <v/>
      </c>
      <c r="W34" s="138" t="str">
        <f t="shared" si="8"/>
        <v/>
      </c>
      <c r="X34" s="149" t="str">
        <f t="shared" si="9"/>
        <v/>
      </c>
      <c r="Y34" s="50">
        <f t="shared" si="10"/>
        <v>565</v>
      </c>
      <c r="Z34" s="51"/>
      <c r="AA34" s="84" t="str">
        <f t="shared" si="11"/>
        <v/>
      </c>
      <c r="AB34" s="86" t="str">
        <f t="shared" si="12"/>
        <v/>
      </c>
      <c r="AC34" s="86"/>
      <c r="AD34" s="83" t="str">
        <f t="shared" si="13"/>
        <v/>
      </c>
      <c r="AE34" s="86" t="str">
        <f t="shared" si="14"/>
        <v/>
      </c>
      <c r="AF34" s="86" t="str">
        <f t="shared" si="15"/>
        <v/>
      </c>
      <c r="AG34" s="84" t="str">
        <f>IF(AA34&lt;&gt;"", IF(RANK(AF34, AF$5:AF$62)+COUNTIF(AF$34:AF34, AF34) -1&lt;=(B$68-AB$63-AE$63), RANK(AF34, AF$5:AF$62)+COUNTIF(AF$34:AF34, AF34) -1, ""), "")</f>
        <v/>
      </c>
      <c r="AH34" s="93" t="str">
        <f t="shared" si="16"/>
        <v/>
      </c>
      <c r="AI34" s="103" t="str">
        <f t="shared" si="17"/>
        <v/>
      </c>
      <c r="AK34" s="144">
        <f>IF(Y34&lt;&gt; "", Y34/Y63, "")</f>
        <v>4.9433656533204545E-4</v>
      </c>
      <c r="AL34" s="62" t="str">
        <f t="shared" si="18"/>
        <v/>
      </c>
      <c r="AM34" s="70">
        <f t="shared" si="19"/>
        <v>-4.9433656533204502E-4</v>
      </c>
      <c r="AO34" s="97" t="str">
        <f t="shared" si="20"/>
        <v/>
      </c>
      <c r="AP34" s="62" t="str">
        <f t="shared" si="24"/>
        <v/>
      </c>
      <c r="AQ34" s="62" t="str">
        <f t="shared" si="25"/>
        <v/>
      </c>
      <c r="AR34" s="145" t="str">
        <f t="shared" si="26"/>
        <v/>
      </c>
    </row>
    <row r="35" spans="1:44" ht="15" customHeight="1" x14ac:dyDescent="0.2">
      <c r="A35" s="47" t="s">
        <v>247</v>
      </c>
      <c r="B35" s="48" t="s">
        <v>305</v>
      </c>
      <c r="C35" s="141">
        <v>300</v>
      </c>
      <c r="D35" s="134"/>
      <c r="E35" s="42">
        <f t="shared" si="0"/>
        <v>7.2353664713117717E-3</v>
      </c>
      <c r="F35" s="43">
        <f t="shared" si="21"/>
        <v>0</v>
      </c>
      <c r="G35" s="43">
        <f t="shared" si="1"/>
        <v>300</v>
      </c>
      <c r="H35" s="43" t="str">
        <f>IF(C35&lt;&gt;"", IF(RANK(G35, G$5:G$62)+COUNTIF(G$35:G35, G35) -1&lt;=(H$65-F$63), RANK(G35, G$5:G$62)+COUNTIF(G$35:G35, G35) -1, ""), "")</f>
        <v/>
      </c>
      <c r="I35" s="138" t="str">
        <f t="shared" si="2"/>
        <v/>
      </c>
      <c r="J35" s="143">
        <v>152</v>
      </c>
      <c r="K35" s="134"/>
      <c r="L35" s="42">
        <f t="shared" si="3"/>
        <v>3.5359527298950847E-3</v>
      </c>
      <c r="M35" s="43">
        <f t="shared" si="22"/>
        <v>0</v>
      </c>
      <c r="N35" s="43">
        <f t="shared" si="4"/>
        <v>152</v>
      </c>
      <c r="O35" s="43" t="str">
        <f>IF(J35&lt;&gt;"", IF(RANK(N35, N$5:N$62)+COUNTIF(N$35:N35, N35) -1&lt;=(O$65-M$63), RANK(N35, N$5:N$62)+COUNTIF(N$35:N35, N35) -1, ""), "")</f>
        <v/>
      </c>
      <c r="P35" s="138" t="str">
        <f t="shared" si="5"/>
        <v/>
      </c>
      <c r="Q35" s="143">
        <v>221</v>
      </c>
      <c r="R35" s="134"/>
      <c r="S35" s="42">
        <f t="shared" si="6"/>
        <v>5.6559348927675696E-3</v>
      </c>
      <c r="T35" s="43">
        <f t="shared" si="23"/>
        <v>0</v>
      </c>
      <c r="U35" s="43">
        <f t="shared" si="7"/>
        <v>221</v>
      </c>
      <c r="V35" s="43" t="str">
        <f>IF(Q35&lt;&gt;"", IF(RANK(U35, U$5:U$62)+COUNTIF(U$35:U35, U35) -1&lt;=(V$65-T$63), RANK(U35, U$5:U$62)+COUNTIF(U$35:U35, U35) -1, ""), "")</f>
        <v/>
      </c>
      <c r="W35" s="138" t="str">
        <f t="shared" si="8"/>
        <v/>
      </c>
      <c r="X35" s="149" t="str">
        <f t="shared" si="9"/>
        <v/>
      </c>
      <c r="Y35" s="50">
        <f t="shared" si="10"/>
        <v>673</v>
      </c>
      <c r="Z35" s="51"/>
      <c r="AA35" s="84" t="str">
        <f t="shared" si="11"/>
        <v/>
      </c>
      <c r="AB35" s="86" t="str">
        <f t="shared" si="12"/>
        <v/>
      </c>
      <c r="AC35" s="86"/>
      <c r="AD35" s="83" t="str">
        <f t="shared" si="13"/>
        <v/>
      </c>
      <c r="AE35" s="86" t="str">
        <f t="shared" si="14"/>
        <v/>
      </c>
      <c r="AF35" s="86" t="str">
        <f t="shared" si="15"/>
        <v/>
      </c>
      <c r="AG35" s="84" t="str">
        <f>IF(AA35&lt;&gt;"", IF(RANK(AF35, AF$5:AF$62)+COUNTIF(AF$35:AF35, AF35) -1&lt;=(B$68-AB$63-AE$63), RANK(AF35, AF$5:AF$62)+COUNTIF(AF$35:AF35, AF35) -1, ""), "")</f>
        <v/>
      </c>
      <c r="AH35" s="93" t="str">
        <f t="shared" si="16"/>
        <v/>
      </c>
      <c r="AI35" s="103" t="str">
        <f t="shared" si="17"/>
        <v/>
      </c>
      <c r="AK35" s="144">
        <f>IF(Y35&lt;&gt; "", Y35/Y63, "")</f>
        <v>5.8882921852825942E-4</v>
      </c>
      <c r="AL35" s="62" t="str">
        <f t="shared" si="18"/>
        <v/>
      </c>
      <c r="AM35" s="70">
        <f t="shared" si="19"/>
        <v>-5.8882921852825899E-4</v>
      </c>
      <c r="AO35" s="97" t="str">
        <f t="shared" si="20"/>
        <v/>
      </c>
      <c r="AP35" s="62" t="str">
        <f t="shared" si="24"/>
        <v/>
      </c>
      <c r="AQ35" s="62" t="str">
        <f t="shared" si="25"/>
        <v/>
      </c>
      <c r="AR35" s="145" t="str">
        <f t="shared" si="26"/>
        <v/>
      </c>
    </row>
    <row r="36" spans="1:44" ht="15" customHeight="1" x14ac:dyDescent="0.2">
      <c r="A36" s="47" t="s">
        <v>248</v>
      </c>
      <c r="B36" s="48" t="s">
        <v>306</v>
      </c>
      <c r="C36" s="141">
        <v>89</v>
      </c>
      <c r="D36" s="134"/>
      <c r="E36" s="42">
        <f t="shared" si="0"/>
        <v>2.1464920531558255E-3</v>
      </c>
      <c r="F36" s="43">
        <f t="shared" si="21"/>
        <v>0</v>
      </c>
      <c r="G36" s="43">
        <f t="shared" si="1"/>
        <v>89</v>
      </c>
      <c r="H36" s="43" t="str">
        <f>IF(C36&lt;&gt;"", IF(RANK(G36, G$5:G$62)+COUNTIF(G$36:G36, G36) -1&lt;=(H$65-F$63), RANK(G36, G$5:G$62)+COUNTIF(G$36:G36, G36) -1, ""), "")</f>
        <v/>
      </c>
      <c r="I36" s="138" t="str">
        <f t="shared" si="2"/>
        <v/>
      </c>
      <c r="J36" s="143">
        <v>47</v>
      </c>
      <c r="K36" s="134"/>
      <c r="L36" s="42">
        <f t="shared" si="3"/>
        <v>1.0933538046386116E-3</v>
      </c>
      <c r="M36" s="43">
        <f t="shared" si="22"/>
        <v>0</v>
      </c>
      <c r="N36" s="43">
        <f t="shared" si="4"/>
        <v>47</v>
      </c>
      <c r="O36" s="43" t="str">
        <f>IF(J36&lt;&gt;"", IF(RANK(N36, N$5:N$62)+COUNTIF(N$36:N36, N36) -1&lt;=(O$65-M$63), RANK(N36, N$5:N$62)+COUNTIF(N$36:N36, N36) -1, ""), "")</f>
        <v/>
      </c>
      <c r="P36" s="138" t="str">
        <f t="shared" si="5"/>
        <v/>
      </c>
      <c r="Q36" s="143">
        <v>33</v>
      </c>
      <c r="R36" s="134"/>
      <c r="S36" s="42">
        <f t="shared" si="6"/>
        <v>8.4455136407841534E-4</v>
      </c>
      <c r="T36" s="43">
        <f t="shared" si="23"/>
        <v>0</v>
      </c>
      <c r="U36" s="43">
        <f t="shared" si="7"/>
        <v>33</v>
      </c>
      <c r="V36" s="43" t="str">
        <f>IF(Q36&lt;&gt;"", IF(RANK(U36, U$5:U$62)+COUNTIF(U$36:U36, U36) -1&lt;=(V$65-T$63), RANK(U36, U$5:U$62)+COUNTIF(U$36:U36, U36) -1, ""), "")</f>
        <v/>
      </c>
      <c r="W36" s="138" t="str">
        <f t="shared" si="8"/>
        <v/>
      </c>
      <c r="X36" s="149" t="str">
        <f t="shared" si="9"/>
        <v/>
      </c>
      <c r="Y36" s="50">
        <f t="shared" si="10"/>
        <v>169</v>
      </c>
      <c r="Z36" s="51"/>
      <c r="AA36" s="84" t="str">
        <f t="shared" si="11"/>
        <v/>
      </c>
      <c r="AB36" s="86" t="str">
        <f t="shared" si="12"/>
        <v/>
      </c>
      <c r="AC36" s="86"/>
      <c r="AD36" s="83" t="str">
        <f t="shared" si="13"/>
        <v/>
      </c>
      <c r="AE36" s="86" t="str">
        <f t="shared" si="14"/>
        <v/>
      </c>
      <c r="AF36" s="86" t="str">
        <f t="shared" si="15"/>
        <v/>
      </c>
      <c r="AG36" s="84" t="str">
        <f>IF(AA36&lt;&gt;"", IF(RANK(AF36, AF$5:AF$62)+COUNTIF(AF$36:AF36, AF36) -1&lt;=(B$68-AB$63-AE$63), RANK(AF36, AF$5:AF$62)+COUNTIF(AF$36:AF36, AF36) -1, ""), "")</f>
        <v/>
      </c>
      <c r="AH36" s="93" t="str">
        <f t="shared" si="16"/>
        <v/>
      </c>
      <c r="AI36" s="103" t="str">
        <f t="shared" si="17"/>
        <v/>
      </c>
      <c r="AK36" s="144">
        <f>IF(Y36&lt;&gt; "", Y36/Y63, "")</f>
        <v>1.4786350361259412E-4</v>
      </c>
      <c r="AL36" s="62" t="str">
        <f t="shared" si="18"/>
        <v/>
      </c>
      <c r="AM36" s="70">
        <f t="shared" si="19"/>
        <v>-1.4786350361259399E-4</v>
      </c>
      <c r="AO36" s="97" t="str">
        <f t="shared" si="20"/>
        <v/>
      </c>
      <c r="AP36" s="62" t="str">
        <f t="shared" si="24"/>
        <v/>
      </c>
      <c r="AQ36" s="62" t="str">
        <f t="shared" si="25"/>
        <v/>
      </c>
      <c r="AR36" s="145" t="str">
        <f t="shared" si="26"/>
        <v/>
      </c>
    </row>
    <row r="37" spans="1:44" ht="15" customHeight="1" x14ac:dyDescent="0.2">
      <c r="A37" s="47" t="s">
        <v>249</v>
      </c>
      <c r="B37" s="48" t="s">
        <v>307</v>
      </c>
      <c r="C37" s="141">
        <v>193</v>
      </c>
      <c r="D37" s="134"/>
      <c r="E37" s="42">
        <f t="shared" ref="E37:E62" si="27">IF(C37&lt;&gt;"", C37/D$63, "")</f>
        <v>4.6547524298772396E-3</v>
      </c>
      <c r="F37" s="43">
        <f t="shared" si="21"/>
        <v>0</v>
      </c>
      <c r="G37" s="43">
        <f t="shared" ref="G37:G62" si="28">IF(C37&lt;&gt;"", C37-F37*D$63, "")</f>
        <v>193</v>
      </c>
      <c r="H37" s="43" t="str">
        <f>IF(C37&lt;&gt;"", IF(RANK(G37, G$5:G$62)+COUNTIF(G$37:G37, G37) -1&lt;=(H$65-F$63), RANK(G37, G$5:G$62)+COUNTIF(G$37:G37, G37) -1, ""), "")</f>
        <v/>
      </c>
      <c r="I37" s="138" t="str">
        <f t="shared" ref="I37:I62" si="29">IF(IF(H37&lt;&gt;"", _xlfn.NUMBERVALUE(F37)+1, _xlfn.NUMBERVALUE(F37))&lt;&gt;0, IF(H37&lt;&gt;"", _xlfn.NUMBERVALUE(F37)+1, _xlfn.NUMBERVALUE(F37)), "")</f>
        <v/>
      </c>
      <c r="J37" s="143">
        <v>117</v>
      </c>
      <c r="K37" s="134"/>
      <c r="L37" s="42">
        <f t="shared" ref="L37:L62" si="30">IF(J37&lt;&gt;"", J37/K$63, "")</f>
        <v>2.7217530881429269E-3</v>
      </c>
      <c r="M37" s="43">
        <f t="shared" si="22"/>
        <v>0</v>
      </c>
      <c r="N37" s="43">
        <f t="shared" ref="N37:N62" si="31">IF(J37&lt;&gt;"", J37-M37*K$63, "")</f>
        <v>117</v>
      </c>
      <c r="O37" s="43" t="str">
        <f>IF(J37&lt;&gt;"", IF(RANK(N37, N$5:N$62)+COUNTIF(N$37:N37, N37) -1&lt;=(O$65-M$63), RANK(N37, N$5:N$62)+COUNTIF(N$37:N37, N37) -1, ""), "")</f>
        <v/>
      </c>
      <c r="P37" s="138" t="str">
        <f t="shared" ref="P37:P62" si="32">IF(IF(O37&lt;&gt;"", _xlfn.NUMBERVALUE(M37)+1, _xlfn.NUMBERVALUE(M37))&lt;&gt;0, IF(O37&lt;&gt;"", _xlfn.NUMBERVALUE(M37)+1, _xlfn.NUMBERVALUE(M37)), "")</f>
        <v/>
      </c>
      <c r="Q37" s="143">
        <v>116</v>
      </c>
      <c r="R37" s="134"/>
      <c r="S37" s="42">
        <f t="shared" ref="S37:S62" si="33">IF(Q37&lt;&gt;"", Q37/R$63, "")</f>
        <v>2.9687260070635204E-3</v>
      </c>
      <c r="T37" s="43">
        <f t="shared" si="23"/>
        <v>0</v>
      </c>
      <c r="U37" s="43">
        <f t="shared" ref="U37:U62" si="34">IF(Q37&lt;&gt;"", Q37-T37*R$63, "")</f>
        <v>116</v>
      </c>
      <c r="V37" s="43" t="str">
        <f>IF(Q37&lt;&gt;"", IF(RANK(U37, U$5:U$62)+COUNTIF(U$37:U37, U37) -1&lt;=(V$65-T$63), RANK(U37, U$5:U$62)+COUNTIF(U$37:U37, U37) -1, ""), "")</f>
        <v/>
      </c>
      <c r="W37" s="138" t="str">
        <f t="shared" ref="W37:W62" si="35">IF(IF(V37&lt;&gt;"", _xlfn.NUMBERVALUE(T37)+1, _xlfn.NUMBERVALUE(T37))&lt;&gt;0, IF(V37&lt;&gt;"", _xlfn.NUMBERVALUE(T37)+1, _xlfn.NUMBERVALUE(T37)), "")</f>
        <v/>
      </c>
      <c r="X37" s="149" t="str">
        <f t="shared" ref="X37:X62" si="36">IF(_xlfn.NUMBERVALUE(I37)+_xlfn.NUMBERVALUE(P37)+_xlfn.NUMBERVALUE(W37)&lt;&gt;0, _xlfn.NUMBERVALUE(I37)+_xlfn.NUMBERVALUE(P37)+_xlfn.NUMBERVALUE(W37), "")</f>
        <v/>
      </c>
      <c r="Y37" s="50">
        <f t="shared" ref="Y37:Y62" si="37">IF(_xlfn.NUMBERVALUE(C37)+_xlfn.NUMBERVALUE(J37)+_xlfn.NUMBERVALUE(Q37)&lt;&gt;0, _xlfn.NUMBERVALUE(C37)+_xlfn.NUMBERVALUE(J37)+_xlfn.NUMBERVALUE(Q37), "")</f>
        <v>426</v>
      </c>
      <c r="Z37" s="51"/>
      <c r="AA37" s="84" t="str">
        <f t="shared" ref="AA37:AA62" si="38">IF(Y37&gt;=Z$63, Y37, "")</f>
        <v/>
      </c>
      <c r="AB37" s="86" t="str">
        <f t="shared" ref="AB37:AB62" si="39">IF(AND(X37&lt;&gt; "", AA37= ""),X37, "")</f>
        <v/>
      </c>
      <c r="AC37" s="86"/>
      <c r="AD37" s="83" t="str">
        <f t="shared" ref="AD37:AD62" si="40">IF(AA37&lt;&gt;"", AA37/AC$63, "")</f>
        <v/>
      </c>
      <c r="AE37" s="86" t="str">
        <f t="shared" ref="AE37:AE62" si="41">IF(AD37&lt;&gt;"", _xlfn.FLOOR.MATH(AD37), "")</f>
        <v/>
      </c>
      <c r="AF37" s="86" t="str">
        <f t="shared" ref="AF37:AF62" si="42">IF(AA37&lt;&gt;"", AA37-AE37*AC$63, "")</f>
        <v/>
      </c>
      <c r="AG37" s="84" t="str">
        <f>IF(AA37&lt;&gt;"", IF(RANK(AF37, AF$5:AF$62)+COUNTIF(AF$37:AF37, AF37) -1&lt;=(B$68-AB$63-AE$63), RANK(AF37, AF$5:AF$62)+COUNTIF(AF$37:AF37, AF37) -1, ""), "")</f>
        <v/>
      </c>
      <c r="AH37" s="93" t="str">
        <f t="shared" ref="AH37:AH62" si="43">IF(_xlfn.NUMBERVALUE(IF(AG37&lt;&gt; "", AE37+1, AE37)) + _xlfn.NUMBERVALUE(AB37)&lt;&gt;0, _xlfn.NUMBERVALUE(IF(AG37&lt;&gt; "", AE37+1, AE37)) + _xlfn.NUMBERVALUE(AB37), "")</f>
        <v/>
      </c>
      <c r="AI37" s="103" t="str">
        <f t="shared" ref="AI37:AI62" si="44">IF(_xlfn.NUMBERVALUE(AH37)-_xlfn.NUMBERVALUE(X37)&lt;&gt;0, _xlfn.NUMBERVALUE(AH37)-_xlfn.NUMBERVALUE(X37), "")</f>
        <v/>
      </c>
      <c r="AK37" s="144">
        <f>IF(Y37&lt;&gt; "", Y37/Y63, "")</f>
        <v>3.7272102094062186E-4</v>
      </c>
      <c r="AL37" s="62" t="str">
        <f t="shared" ref="AL37:AL62" si="45">IF(AH37&lt;&gt; "", AH37/AH$63, "")</f>
        <v/>
      </c>
      <c r="AM37" s="70">
        <f t="shared" ref="AM37:AM62" si="46">IF(_xlfn.NUMBERVALUE(AL37)-_xlfn.NUMBERVALUE(AK37)&lt;&gt; 0, _xlfn.NUMBERVALUE(AL37)-_xlfn.NUMBERVALUE(AK37), "")</f>
        <v>-3.7272102094062202E-4</v>
      </c>
      <c r="AO37" s="97" t="str">
        <f t="shared" ref="AO37:AO62" si="47">IF(_xlfn.NUMBERVALUE(AH37)&lt;&gt;0,Y37, "")</f>
        <v/>
      </c>
      <c r="AP37" s="62" t="str">
        <f t="shared" si="24"/>
        <v/>
      </c>
      <c r="AQ37" s="62" t="str">
        <f t="shared" si="25"/>
        <v/>
      </c>
      <c r="AR37" s="145" t="str">
        <f t="shared" si="26"/>
        <v/>
      </c>
    </row>
    <row r="38" spans="1:44" ht="15" customHeight="1" x14ac:dyDescent="0.2">
      <c r="A38" s="47" t="s">
        <v>250</v>
      </c>
      <c r="B38" s="48" t="s">
        <v>308</v>
      </c>
      <c r="C38" s="141">
        <v>1305</v>
      </c>
      <c r="D38" s="134"/>
      <c r="E38" s="42">
        <f t="shared" si="27"/>
        <v>3.1473844150206209E-2</v>
      </c>
      <c r="F38" s="43">
        <f t="shared" si="21"/>
        <v>0</v>
      </c>
      <c r="G38" s="43">
        <f t="shared" si="28"/>
        <v>1305</v>
      </c>
      <c r="H38" s="43" t="str">
        <f>IF(C38&lt;&gt;"", IF(RANK(G38, G$5:G$62)+COUNTIF(G$38:G38, G38) -1&lt;=(H$65-F$63), RANK(G38, G$5:G$62)+COUNTIF(G$38:G38, G38) -1, ""), "")</f>
        <v/>
      </c>
      <c r="I38" s="138" t="str">
        <f t="shared" si="29"/>
        <v/>
      </c>
      <c r="J38" s="143">
        <v>3150</v>
      </c>
      <c r="K38" s="134"/>
      <c r="L38" s="42">
        <f t="shared" si="30"/>
        <v>7.3277967757694185E-2</v>
      </c>
      <c r="M38" s="43">
        <f t="shared" si="22"/>
        <v>0</v>
      </c>
      <c r="N38" s="43">
        <f t="shared" si="31"/>
        <v>3150</v>
      </c>
      <c r="O38" s="43" t="str">
        <f>IF(J38&lt;&gt;"", IF(RANK(N38, N$5:N$62)+COUNTIF(N$38:N38, N38) -1&lt;=(O$65-M$63), RANK(N38, N$5:N$62)+COUNTIF(N$38:N38, N38) -1, ""), "")</f>
        <v/>
      </c>
      <c r="P38" s="138" t="str">
        <f t="shared" si="32"/>
        <v/>
      </c>
      <c r="Q38" s="143">
        <v>457</v>
      </c>
      <c r="R38" s="134"/>
      <c r="S38" s="42">
        <f t="shared" si="33"/>
        <v>1.1695756769207146E-2</v>
      </c>
      <c r="T38" s="43">
        <f t="shared" si="23"/>
        <v>0</v>
      </c>
      <c r="U38" s="43">
        <f t="shared" si="34"/>
        <v>457</v>
      </c>
      <c r="V38" s="43" t="str">
        <f>IF(Q38&lt;&gt;"", IF(RANK(U38, U$5:U$62)+COUNTIF(U$38:U38, U38) -1&lt;=(V$65-T$63), RANK(U38, U$5:U$62)+COUNTIF(U$38:U38, U38) -1, ""), "")</f>
        <v/>
      </c>
      <c r="W38" s="138" t="str">
        <f t="shared" si="35"/>
        <v/>
      </c>
      <c r="X38" s="149" t="str">
        <f t="shared" si="36"/>
        <v/>
      </c>
      <c r="Y38" s="50">
        <f t="shared" si="37"/>
        <v>4912</v>
      </c>
      <c r="Z38" s="51"/>
      <c r="AA38" s="84" t="str">
        <f t="shared" si="38"/>
        <v/>
      </c>
      <c r="AB38" s="86" t="str">
        <f t="shared" si="39"/>
        <v/>
      </c>
      <c r="AC38" s="86"/>
      <c r="AD38" s="83" t="str">
        <f t="shared" si="40"/>
        <v/>
      </c>
      <c r="AE38" s="86" t="str">
        <f t="shared" si="41"/>
        <v/>
      </c>
      <c r="AF38" s="86" t="str">
        <f t="shared" si="42"/>
        <v/>
      </c>
      <c r="AG38" s="84" t="str">
        <f>IF(AA38&lt;&gt;"", IF(RANK(AF38, AF$5:AF$62)+COUNTIF(AF$38:AF38, AF38) -1&lt;=(B$68-AB$63-AE$63), RANK(AF38, AF$5:AF$62)+COUNTIF(AF$38:AF38, AF38) -1, ""), "")</f>
        <v/>
      </c>
      <c r="AH38" s="93" t="str">
        <f t="shared" si="43"/>
        <v/>
      </c>
      <c r="AI38" s="103" t="str">
        <f t="shared" si="44"/>
        <v/>
      </c>
      <c r="AK38" s="144">
        <f>IF(Y38&lt;&gt; "", Y38/Y63, "")</f>
        <v>4.2976658564796589E-3</v>
      </c>
      <c r="AL38" s="62" t="str">
        <f t="shared" si="45"/>
        <v/>
      </c>
      <c r="AM38" s="70">
        <f t="shared" si="46"/>
        <v>-4.2976658564796598E-3</v>
      </c>
      <c r="AO38" s="97" t="str">
        <f t="shared" si="47"/>
        <v/>
      </c>
      <c r="AP38" s="62" t="str">
        <f t="shared" si="24"/>
        <v/>
      </c>
      <c r="AQ38" s="62" t="str">
        <f t="shared" si="25"/>
        <v/>
      </c>
      <c r="AR38" s="145" t="str">
        <f t="shared" si="26"/>
        <v/>
      </c>
    </row>
    <row r="39" spans="1:44" ht="15" customHeight="1" x14ac:dyDescent="0.2">
      <c r="A39" s="47" t="s">
        <v>251</v>
      </c>
      <c r="B39" s="48" t="s">
        <v>309</v>
      </c>
      <c r="C39" s="49"/>
      <c r="D39" s="134"/>
      <c r="E39" s="42" t="str">
        <f t="shared" si="27"/>
        <v/>
      </c>
      <c r="F39" s="43" t="str">
        <f t="shared" si="21"/>
        <v/>
      </c>
      <c r="G39" s="43" t="str">
        <f t="shared" si="28"/>
        <v/>
      </c>
      <c r="H39" s="43" t="str">
        <f>IF(C39&lt;&gt;"", IF(RANK(G39, G$5:G$62)+COUNTIF(G$39:G39, G39) -1&lt;=(H$65-F$63), RANK(G39, G$5:G$62)+COUNTIF(G$39:G39, G39) -1, ""), "")</f>
        <v/>
      </c>
      <c r="I39" s="138" t="str">
        <f t="shared" si="29"/>
        <v/>
      </c>
      <c r="J39" s="142"/>
      <c r="K39" s="134"/>
      <c r="L39" s="42" t="str">
        <f t="shared" si="30"/>
        <v/>
      </c>
      <c r="M39" s="43" t="str">
        <f t="shared" si="22"/>
        <v/>
      </c>
      <c r="N39" s="43" t="str">
        <f t="shared" si="31"/>
        <v/>
      </c>
      <c r="O39" s="43" t="str">
        <f>IF(J39&lt;&gt;"", IF(RANK(N39, N$5:N$62)+COUNTIF(N$39:N39, N39) -1&lt;=(O$65-M$63), RANK(N39, N$5:N$62)+COUNTIF(N$39:N39, N39) -1, ""), "")</f>
        <v/>
      </c>
      <c r="P39" s="138" t="str">
        <f t="shared" si="32"/>
        <v/>
      </c>
      <c r="Q39" s="142"/>
      <c r="R39" s="134"/>
      <c r="S39" s="42" t="str">
        <f t="shared" si="33"/>
        <v/>
      </c>
      <c r="T39" s="43" t="str">
        <f t="shared" si="23"/>
        <v/>
      </c>
      <c r="U39" s="43" t="str">
        <f t="shared" si="34"/>
        <v/>
      </c>
      <c r="V39" s="43" t="str">
        <f>IF(Q39&lt;&gt;"", IF(RANK(U39, U$5:U$62)+COUNTIF(U$39:U39, U39) -1&lt;=(V$65-T$63), RANK(U39, U$5:U$62)+COUNTIF(U$39:U39, U39) -1, ""), "")</f>
        <v/>
      </c>
      <c r="W39" s="138" t="str">
        <f t="shared" si="35"/>
        <v/>
      </c>
      <c r="X39" s="149" t="str">
        <f t="shared" si="36"/>
        <v/>
      </c>
      <c r="Y39" s="50" t="str">
        <f t="shared" si="37"/>
        <v/>
      </c>
      <c r="Z39" s="51"/>
      <c r="AA39" s="84" t="str">
        <f t="shared" si="38"/>
        <v/>
      </c>
      <c r="AB39" s="86" t="str">
        <f t="shared" si="39"/>
        <v/>
      </c>
      <c r="AC39" s="86"/>
      <c r="AD39" s="83" t="str">
        <f t="shared" si="40"/>
        <v/>
      </c>
      <c r="AE39" s="86" t="str">
        <f t="shared" si="41"/>
        <v/>
      </c>
      <c r="AF39" s="86" t="str">
        <f t="shared" si="42"/>
        <v/>
      </c>
      <c r="AG39" s="84" t="str">
        <f>IF(AA39&lt;&gt;"", IF(RANK(AF39, AF$5:AF$62)+COUNTIF(AF$39:AF39, AF39) -1&lt;=(B$68-AB$63-AE$63), RANK(AF39, AF$5:AF$62)+COUNTIF(AF$39:AF39, AF39) -1, ""), "")</f>
        <v/>
      </c>
      <c r="AH39" s="93" t="str">
        <f t="shared" si="43"/>
        <v/>
      </c>
      <c r="AI39" s="103" t="str">
        <f t="shared" si="44"/>
        <v/>
      </c>
      <c r="AK39" s="144" t="str">
        <f>IF(Y39&lt;&gt; "", Y39/Y63, "")</f>
        <v/>
      </c>
      <c r="AL39" s="62" t="str">
        <f t="shared" si="45"/>
        <v/>
      </c>
      <c r="AM39" s="70" t="str">
        <f t="shared" si="46"/>
        <v/>
      </c>
      <c r="AO39" s="97" t="str">
        <f t="shared" si="47"/>
        <v/>
      </c>
      <c r="AP39" s="62" t="str">
        <f t="shared" si="24"/>
        <v/>
      </c>
      <c r="AQ39" s="62" t="str">
        <f t="shared" si="25"/>
        <v/>
      </c>
      <c r="AR39" s="145" t="str">
        <f t="shared" si="26"/>
        <v/>
      </c>
    </row>
    <row r="40" spans="1:44" ht="15" customHeight="1" x14ac:dyDescent="0.2">
      <c r="A40" s="47" t="s">
        <v>252</v>
      </c>
      <c r="B40" s="48" t="s">
        <v>310</v>
      </c>
      <c r="C40" s="141">
        <v>111</v>
      </c>
      <c r="D40" s="134"/>
      <c r="E40" s="42">
        <f t="shared" si="27"/>
        <v>2.6770855943853557E-3</v>
      </c>
      <c r="F40" s="43">
        <f t="shared" si="21"/>
        <v>0</v>
      </c>
      <c r="G40" s="43">
        <f t="shared" si="28"/>
        <v>111</v>
      </c>
      <c r="H40" s="43" t="str">
        <f>IF(C40&lt;&gt;"", IF(RANK(G40, G$5:G$62)+COUNTIF(G$40:G40, G40) -1&lt;=(H$65-F$63), RANK(G40, G$5:G$62)+COUNTIF(G$40:G40, G40) -1, ""), "")</f>
        <v/>
      </c>
      <c r="I40" s="138" t="str">
        <f t="shared" si="29"/>
        <v/>
      </c>
      <c r="J40" s="143">
        <v>240</v>
      </c>
      <c r="K40" s="134"/>
      <c r="L40" s="42">
        <f t="shared" si="30"/>
        <v>5.5830832577290811E-3</v>
      </c>
      <c r="M40" s="43">
        <f t="shared" si="22"/>
        <v>0</v>
      </c>
      <c r="N40" s="43">
        <f t="shared" si="31"/>
        <v>240</v>
      </c>
      <c r="O40" s="43" t="str">
        <f>IF(J40&lt;&gt;"", IF(RANK(N40, N$5:N$62)+COUNTIF(N$40:N40, N40) -1&lt;=(O$65-M$63), RANK(N40, N$5:N$62)+COUNTIF(N$40:N40, N40) -1, ""), "")</f>
        <v/>
      </c>
      <c r="P40" s="138" t="str">
        <f t="shared" si="32"/>
        <v/>
      </c>
      <c r="Q40" s="143">
        <v>68</v>
      </c>
      <c r="R40" s="134"/>
      <c r="S40" s="42">
        <f t="shared" si="33"/>
        <v>1.7402876593130981E-3</v>
      </c>
      <c r="T40" s="43">
        <f t="shared" si="23"/>
        <v>0</v>
      </c>
      <c r="U40" s="43">
        <f t="shared" si="34"/>
        <v>68</v>
      </c>
      <c r="V40" s="43" t="str">
        <f>IF(Q40&lt;&gt;"", IF(RANK(U40, U$5:U$62)+COUNTIF(U$40:U40, U40) -1&lt;=(V$65-T$63), RANK(U40, U$5:U$62)+COUNTIF(U$40:U40, U40) -1, ""), "")</f>
        <v/>
      </c>
      <c r="W40" s="138" t="str">
        <f t="shared" si="35"/>
        <v/>
      </c>
      <c r="X40" s="149" t="str">
        <f t="shared" si="36"/>
        <v/>
      </c>
      <c r="Y40" s="50">
        <f t="shared" si="37"/>
        <v>419</v>
      </c>
      <c r="Z40" s="51"/>
      <c r="AA40" s="84" t="str">
        <f t="shared" si="38"/>
        <v/>
      </c>
      <c r="AB40" s="86" t="str">
        <f t="shared" si="39"/>
        <v/>
      </c>
      <c r="AC40" s="86"/>
      <c r="AD40" s="83" t="str">
        <f t="shared" si="40"/>
        <v/>
      </c>
      <c r="AE40" s="86" t="str">
        <f t="shared" si="41"/>
        <v/>
      </c>
      <c r="AF40" s="86" t="str">
        <f t="shared" si="42"/>
        <v/>
      </c>
      <c r="AG40" s="84" t="str">
        <f>IF(AA40&lt;&gt;"", IF(RANK(AF40, AF$5:AF$62)+COUNTIF(AF$40:AF40, AF40) -1&lt;=(B$68-AB$63-AE$63), RANK(AF40, AF$5:AF$62)+COUNTIF(AF$40:AF40, AF40) -1, ""), "")</f>
        <v/>
      </c>
      <c r="AH40" s="93" t="str">
        <f t="shared" si="43"/>
        <v/>
      </c>
      <c r="AI40" s="103" t="str">
        <f t="shared" si="44"/>
        <v/>
      </c>
      <c r="AK40" s="144">
        <f>IF(Y40&lt;&gt; "", Y40/Y63, "")</f>
        <v>3.6659649712234872E-4</v>
      </c>
      <c r="AL40" s="62" t="str">
        <f t="shared" si="45"/>
        <v/>
      </c>
      <c r="AM40" s="70">
        <f t="shared" si="46"/>
        <v>-3.6659649712234899E-4</v>
      </c>
      <c r="AO40" s="97" t="str">
        <f t="shared" si="47"/>
        <v/>
      </c>
      <c r="AP40" s="62" t="str">
        <f t="shared" si="24"/>
        <v/>
      </c>
      <c r="AQ40" s="62" t="str">
        <f t="shared" si="25"/>
        <v/>
      </c>
      <c r="AR40" s="145" t="str">
        <f t="shared" si="26"/>
        <v/>
      </c>
    </row>
    <row r="41" spans="1:44" ht="15" customHeight="1" x14ac:dyDescent="0.2">
      <c r="A41" s="47" t="s">
        <v>253</v>
      </c>
      <c r="B41" s="48" t="s">
        <v>311</v>
      </c>
      <c r="C41" s="49"/>
      <c r="D41" s="134"/>
      <c r="E41" s="42" t="str">
        <f t="shared" si="27"/>
        <v/>
      </c>
      <c r="F41" s="43" t="str">
        <f t="shared" si="21"/>
        <v/>
      </c>
      <c r="G41" s="43" t="str">
        <f t="shared" si="28"/>
        <v/>
      </c>
      <c r="H41" s="43" t="str">
        <f>IF(C41&lt;&gt;"", IF(RANK(G41, G$5:G$62)+COUNTIF(G$41:G41, G41) -1&lt;=(H$65-F$63), RANK(G41, G$5:G$62)+COUNTIF(G$41:G41, G41) -1, ""), "")</f>
        <v/>
      </c>
      <c r="I41" s="138" t="str">
        <f t="shared" si="29"/>
        <v/>
      </c>
      <c r="J41" s="142"/>
      <c r="K41" s="134"/>
      <c r="L41" s="42" t="str">
        <f t="shared" si="30"/>
        <v/>
      </c>
      <c r="M41" s="43" t="str">
        <f t="shared" si="22"/>
        <v/>
      </c>
      <c r="N41" s="43" t="str">
        <f t="shared" si="31"/>
        <v/>
      </c>
      <c r="O41" s="43" t="str">
        <f>IF(J41&lt;&gt;"", IF(RANK(N41, N$5:N$62)+COUNTIF(N$41:N41, N41) -1&lt;=(O$65-M$63), RANK(N41, N$5:N$62)+COUNTIF(N$41:N41, N41) -1, ""), "")</f>
        <v/>
      </c>
      <c r="P41" s="138" t="str">
        <f t="shared" si="32"/>
        <v/>
      </c>
      <c r="Q41" s="142"/>
      <c r="R41" s="134"/>
      <c r="S41" s="42" t="str">
        <f t="shared" si="33"/>
        <v/>
      </c>
      <c r="T41" s="43" t="str">
        <f t="shared" si="23"/>
        <v/>
      </c>
      <c r="U41" s="43" t="str">
        <f t="shared" si="34"/>
        <v/>
      </c>
      <c r="V41" s="43" t="str">
        <f>IF(Q41&lt;&gt;"", IF(RANK(U41, U$5:U$62)+COUNTIF(U$41:U41, U41) -1&lt;=(V$65-T$63), RANK(U41, U$5:U$62)+COUNTIF(U$41:U41, U41) -1, ""), "")</f>
        <v/>
      </c>
      <c r="W41" s="138" t="str">
        <f t="shared" si="35"/>
        <v/>
      </c>
      <c r="X41" s="149" t="str">
        <f t="shared" si="36"/>
        <v/>
      </c>
      <c r="Y41" s="50" t="str">
        <f t="shared" si="37"/>
        <v/>
      </c>
      <c r="Z41" s="51"/>
      <c r="AA41" s="84" t="str">
        <f t="shared" si="38"/>
        <v/>
      </c>
      <c r="AB41" s="86" t="str">
        <f t="shared" si="39"/>
        <v/>
      </c>
      <c r="AC41" s="86"/>
      <c r="AD41" s="83" t="str">
        <f t="shared" si="40"/>
        <v/>
      </c>
      <c r="AE41" s="86" t="str">
        <f t="shared" si="41"/>
        <v/>
      </c>
      <c r="AF41" s="86" t="str">
        <f t="shared" si="42"/>
        <v/>
      </c>
      <c r="AG41" s="84" t="str">
        <f>IF(AA41&lt;&gt;"", IF(RANK(AF41, AF$5:AF$62)+COUNTIF(AF$41:AF41, AF41) -1&lt;=(B$68-AB$63-AE$63), RANK(AF41, AF$5:AF$62)+COUNTIF(AF$41:AF41, AF41) -1, ""), "")</f>
        <v/>
      </c>
      <c r="AH41" s="93" t="str">
        <f t="shared" si="43"/>
        <v/>
      </c>
      <c r="AI41" s="103" t="str">
        <f t="shared" si="44"/>
        <v/>
      </c>
      <c r="AK41" s="144" t="str">
        <f>IF(Y41&lt;&gt; "", Y41/Y63, "")</f>
        <v/>
      </c>
      <c r="AL41" s="62" t="str">
        <f t="shared" si="45"/>
        <v/>
      </c>
      <c r="AM41" s="70" t="str">
        <f t="shared" si="46"/>
        <v/>
      </c>
      <c r="AO41" s="97" t="str">
        <f t="shared" si="47"/>
        <v/>
      </c>
      <c r="AP41" s="62" t="str">
        <f t="shared" si="24"/>
        <v/>
      </c>
      <c r="AQ41" s="62" t="str">
        <f t="shared" si="25"/>
        <v/>
      </c>
      <c r="AR41" s="145" t="str">
        <f t="shared" si="26"/>
        <v/>
      </c>
    </row>
    <row r="42" spans="1:44" ht="15" customHeight="1" x14ac:dyDescent="0.2">
      <c r="A42" s="47" t="s">
        <v>254</v>
      </c>
      <c r="B42" s="48" t="s">
        <v>312</v>
      </c>
      <c r="C42" s="141">
        <v>131</v>
      </c>
      <c r="D42" s="134"/>
      <c r="E42" s="42">
        <f t="shared" si="27"/>
        <v>3.1594433591394739E-3</v>
      </c>
      <c r="F42" s="43">
        <f t="shared" si="21"/>
        <v>0</v>
      </c>
      <c r="G42" s="43">
        <f t="shared" si="28"/>
        <v>131</v>
      </c>
      <c r="H42" s="43" t="str">
        <f>IF(C42&lt;&gt;"", IF(RANK(G42, G$5:G$62)+COUNTIF(G$42:G42, G42) -1&lt;=(H$65-F$63), RANK(G42, G$5:G$62)+COUNTIF(G$42:G42, G42) -1, ""), "")</f>
        <v/>
      </c>
      <c r="I42" s="138" t="str">
        <f t="shared" si="29"/>
        <v/>
      </c>
      <c r="J42" s="143">
        <v>61</v>
      </c>
      <c r="K42" s="134"/>
      <c r="L42" s="42">
        <f t="shared" si="30"/>
        <v>1.4190336613394748E-3</v>
      </c>
      <c r="M42" s="43">
        <f t="shared" si="22"/>
        <v>0</v>
      </c>
      <c r="N42" s="43">
        <f t="shared" si="31"/>
        <v>61</v>
      </c>
      <c r="O42" s="43" t="str">
        <f>IF(J42&lt;&gt;"", IF(RANK(N42, N$5:N$62)+COUNTIF(N$42:N42, N42) -1&lt;=(O$65-M$63), RANK(N42, N$5:N$62)+COUNTIF(N$42:N42, N42) -1, ""), "")</f>
        <v/>
      </c>
      <c r="P42" s="138" t="str">
        <f t="shared" si="32"/>
        <v/>
      </c>
      <c r="Q42" s="143">
        <v>104</v>
      </c>
      <c r="R42" s="134"/>
      <c r="S42" s="42">
        <f t="shared" si="33"/>
        <v>2.6616164201259149E-3</v>
      </c>
      <c r="T42" s="43">
        <f t="shared" si="23"/>
        <v>0</v>
      </c>
      <c r="U42" s="43">
        <f t="shared" si="34"/>
        <v>104</v>
      </c>
      <c r="V42" s="43" t="str">
        <f>IF(Q42&lt;&gt;"", IF(RANK(U42, U$5:U$62)+COUNTIF(U$42:U42, U42) -1&lt;=(V$65-T$63), RANK(U42, U$5:U$62)+COUNTIF(U$42:U42, U42) -1, ""), "")</f>
        <v/>
      </c>
      <c r="W42" s="138" t="str">
        <f t="shared" si="35"/>
        <v/>
      </c>
      <c r="X42" s="149" t="str">
        <f t="shared" si="36"/>
        <v/>
      </c>
      <c r="Y42" s="50">
        <f t="shared" si="37"/>
        <v>296</v>
      </c>
      <c r="Z42" s="51"/>
      <c r="AA42" s="84" t="str">
        <f t="shared" si="38"/>
        <v/>
      </c>
      <c r="AB42" s="86" t="str">
        <f t="shared" si="39"/>
        <v/>
      </c>
      <c r="AC42" s="86"/>
      <c r="AD42" s="83" t="str">
        <f t="shared" si="40"/>
        <v/>
      </c>
      <c r="AE42" s="86" t="str">
        <f t="shared" si="41"/>
        <v/>
      </c>
      <c r="AF42" s="86" t="str">
        <f t="shared" si="42"/>
        <v/>
      </c>
      <c r="AG42" s="84" t="str">
        <f>IF(AA42&lt;&gt;"", IF(RANK(AF42, AF$5:AF$62)+COUNTIF(AF$42:AF42, AF42) -1&lt;=(B$68-AB$63-AE$63), RANK(AF42, AF$5:AF$62)+COUNTIF(AF$42:AF42, AF42) -1, ""), "")</f>
        <v/>
      </c>
      <c r="AH42" s="93" t="str">
        <f t="shared" si="43"/>
        <v/>
      </c>
      <c r="AI42" s="103" t="str">
        <f t="shared" si="44"/>
        <v/>
      </c>
      <c r="AK42" s="144">
        <f>IF(Y42&lt;&gt; "", Y42/Y63, "")</f>
        <v>2.5897986431554947E-4</v>
      </c>
      <c r="AL42" s="62" t="str">
        <f t="shared" si="45"/>
        <v/>
      </c>
      <c r="AM42" s="70">
        <f t="shared" si="46"/>
        <v>-2.5897986431554898E-4</v>
      </c>
      <c r="AO42" s="97" t="str">
        <f t="shared" si="47"/>
        <v/>
      </c>
      <c r="AP42" s="62" t="str">
        <f t="shared" si="24"/>
        <v/>
      </c>
      <c r="AQ42" s="62" t="str">
        <f t="shared" si="25"/>
        <v/>
      </c>
      <c r="AR42" s="145" t="str">
        <f t="shared" si="26"/>
        <v/>
      </c>
    </row>
    <row r="43" spans="1:44" ht="15" customHeight="1" x14ac:dyDescent="0.2">
      <c r="A43" s="47" t="s">
        <v>255</v>
      </c>
      <c r="B43" s="48" t="s">
        <v>313</v>
      </c>
      <c r="C43" s="141">
        <v>469</v>
      </c>
      <c r="D43" s="134"/>
      <c r="E43" s="42">
        <f t="shared" si="27"/>
        <v>1.1311289583484071E-2</v>
      </c>
      <c r="F43" s="43">
        <f t="shared" si="21"/>
        <v>0</v>
      </c>
      <c r="G43" s="43">
        <f t="shared" si="28"/>
        <v>469</v>
      </c>
      <c r="H43" s="43" t="str">
        <f>IF(C43&lt;&gt;"", IF(RANK(G43, G$5:G$62)+COUNTIF(G$43:G43, G43) -1&lt;=(H$65-F$63), RANK(G43, G$5:G$62)+COUNTIF(G$43:G43, G43) -1, ""), "")</f>
        <v/>
      </c>
      <c r="I43" s="138" t="str">
        <f t="shared" si="29"/>
        <v/>
      </c>
      <c r="J43" s="143">
        <v>436</v>
      </c>
      <c r="K43" s="134"/>
      <c r="L43" s="42">
        <f t="shared" si="30"/>
        <v>1.0142601251541164E-2</v>
      </c>
      <c r="M43" s="43">
        <f t="shared" si="22"/>
        <v>0</v>
      </c>
      <c r="N43" s="43">
        <f t="shared" si="31"/>
        <v>436</v>
      </c>
      <c r="O43" s="43" t="str">
        <f>IF(J43&lt;&gt;"", IF(RANK(N43, N$5:N$62)+COUNTIF(N$43:N43, N43) -1&lt;=(O$65-M$63), RANK(N43, N$5:N$62)+COUNTIF(N$43:N43, N43) -1, ""), "")</f>
        <v/>
      </c>
      <c r="P43" s="138" t="str">
        <f t="shared" si="32"/>
        <v/>
      </c>
      <c r="Q43" s="143">
        <v>498</v>
      </c>
      <c r="R43" s="134"/>
      <c r="S43" s="42">
        <f t="shared" si="33"/>
        <v>1.274504785791063E-2</v>
      </c>
      <c r="T43" s="43">
        <f t="shared" si="23"/>
        <v>0</v>
      </c>
      <c r="U43" s="43">
        <f t="shared" si="34"/>
        <v>498</v>
      </c>
      <c r="V43" s="43" t="str">
        <f>IF(Q43&lt;&gt;"", IF(RANK(U43, U$5:U$62)+COUNTIF(U$43:U43, U43) -1&lt;=(V$65-T$63), RANK(U43, U$5:U$62)+COUNTIF(U$43:U43, U43) -1, ""), "")</f>
        <v/>
      </c>
      <c r="W43" s="138" t="str">
        <f t="shared" si="35"/>
        <v/>
      </c>
      <c r="X43" s="149" t="str">
        <f t="shared" si="36"/>
        <v/>
      </c>
      <c r="Y43" s="50">
        <f t="shared" si="37"/>
        <v>1403</v>
      </c>
      <c r="Z43" s="51"/>
      <c r="AA43" s="84" t="str">
        <f t="shared" si="38"/>
        <v/>
      </c>
      <c r="AB43" s="86" t="str">
        <f t="shared" si="39"/>
        <v/>
      </c>
      <c r="AC43" s="86"/>
      <c r="AD43" s="83" t="str">
        <f t="shared" si="40"/>
        <v/>
      </c>
      <c r="AE43" s="86" t="str">
        <f t="shared" si="41"/>
        <v/>
      </c>
      <c r="AF43" s="86" t="str">
        <f t="shared" si="42"/>
        <v/>
      </c>
      <c r="AG43" s="84" t="str">
        <f>IF(AA43&lt;&gt;"", IF(RANK(AF43, AF$5:AF$62)+COUNTIF(AF$43:AF43, AF43) -1&lt;=(B$68-AB$63-AE$63), RANK(AF43, AF$5:AF$62)+COUNTIF(AF$43:AF43, AF43) -1, ""), "")</f>
        <v/>
      </c>
      <c r="AH43" s="93" t="str">
        <f t="shared" si="43"/>
        <v/>
      </c>
      <c r="AI43" s="103" t="str">
        <f t="shared" si="44"/>
        <v/>
      </c>
      <c r="AK43" s="144">
        <f>IF(Y43&lt;&gt; "", Y43/Y63, "")</f>
        <v>1.227529559576743E-3</v>
      </c>
      <c r="AL43" s="62" t="str">
        <f t="shared" si="45"/>
        <v/>
      </c>
      <c r="AM43" s="70">
        <f t="shared" si="46"/>
        <v>-1.22752955957674E-3</v>
      </c>
      <c r="AO43" s="97" t="str">
        <f t="shared" si="47"/>
        <v/>
      </c>
      <c r="AP43" s="62" t="str">
        <f t="shared" si="24"/>
        <v/>
      </c>
      <c r="AQ43" s="62" t="str">
        <f t="shared" si="25"/>
        <v/>
      </c>
      <c r="AR43" s="145" t="str">
        <f t="shared" si="26"/>
        <v/>
      </c>
    </row>
    <row r="44" spans="1:44" ht="15" customHeight="1" x14ac:dyDescent="0.2">
      <c r="A44" s="47" t="s">
        <v>256</v>
      </c>
      <c r="B44" s="48" t="s">
        <v>314</v>
      </c>
      <c r="C44" s="141">
        <v>1237</v>
      </c>
      <c r="D44" s="134"/>
      <c r="E44" s="42">
        <f t="shared" si="27"/>
        <v>2.9833827750042206E-2</v>
      </c>
      <c r="F44" s="43">
        <f t="shared" si="21"/>
        <v>0</v>
      </c>
      <c r="G44" s="43">
        <f t="shared" si="28"/>
        <v>1237</v>
      </c>
      <c r="H44" s="43" t="str">
        <f>IF(C44&lt;&gt;"", IF(RANK(G44, G$5:G$62)+COUNTIF(G$44:G44, G44) -1&lt;=(H$65-F$63), RANK(G44, G$5:G$62)+COUNTIF(G$44:G44, G44) -1, ""), "")</f>
        <v/>
      </c>
      <c r="I44" s="138" t="str">
        <f t="shared" si="29"/>
        <v/>
      </c>
      <c r="J44" s="143">
        <v>1186</v>
      </c>
      <c r="K44" s="134"/>
      <c r="L44" s="42">
        <f t="shared" si="30"/>
        <v>2.7589736431944543E-2</v>
      </c>
      <c r="M44" s="43">
        <f t="shared" si="22"/>
        <v>0</v>
      </c>
      <c r="N44" s="43">
        <f t="shared" si="31"/>
        <v>1186</v>
      </c>
      <c r="O44" s="43" t="str">
        <f>IF(J44&lt;&gt;"", IF(RANK(N44, N$5:N$62)+COUNTIF(N$44:N44, N44) -1&lt;=(O$65-M$63), RANK(N44, N$5:N$62)+COUNTIF(N$44:N44, N44) -1, ""), "")</f>
        <v/>
      </c>
      <c r="P44" s="138" t="str">
        <f t="shared" si="32"/>
        <v/>
      </c>
      <c r="Q44" s="143">
        <v>730</v>
      </c>
      <c r="R44" s="134"/>
      <c r="S44" s="42">
        <f t="shared" si="33"/>
        <v>1.8682499872037673E-2</v>
      </c>
      <c r="T44" s="43">
        <f t="shared" si="23"/>
        <v>0</v>
      </c>
      <c r="U44" s="43">
        <f t="shared" si="34"/>
        <v>730</v>
      </c>
      <c r="V44" s="43" t="str">
        <f>IF(Q44&lt;&gt;"", IF(RANK(U44, U$5:U$62)+COUNTIF(U$44:U44, U44) -1&lt;=(V$65-T$63), RANK(U44, U$5:U$62)+COUNTIF(U$44:U44, U44) -1, ""), "")</f>
        <v/>
      </c>
      <c r="W44" s="138" t="str">
        <f t="shared" si="35"/>
        <v/>
      </c>
      <c r="X44" s="149" t="str">
        <f t="shared" si="36"/>
        <v/>
      </c>
      <c r="Y44" s="50">
        <f t="shared" si="37"/>
        <v>3153</v>
      </c>
      <c r="Z44" s="51"/>
      <c r="AA44" s="84" t="str">
        <f t="shared" si="38"/>
        <v/>
      </c>
      <c r="AB44" s="86" t="str">
        <f t="shared" si="39"/>
        <v/>
      </c>
      <c r="AC44" s="86"/>
      <c r="AD44" s="83" t="str">
        <f t="shared" si="40"/>
        <v/>
      </c>
      <c r="AE44" s="86" t="str">
        <f t="shared" si="41"/>
        <v/>
      </c>
      <c r="AF44" s="86" t="str">
        <f t="shared" si="42"/>
        <v/>
      </c>
      <c r="AG44" s="84" t="str">
        <f>IF(AA44&lt;&gt;"", IF(RANK(AF44, AF$5:AF$62)+COUNTIF(AF$44:AF44, AF44) -1&lt;=(B$68-AB$63-AE$63), RANK(AF44, AF$5:AF$62)+COUNTIF(AF$44:AF44, AF44) -1, ""), "")</f>
        <v/>
      </c>
      <c r="AH44" s="93" t="str">
        <f t="shared" si="43"/>
        <v/>
      </c>
      <c r="AI44" s="103" t="str">
        <f t="shared" si="44"/>
        <v/>
      </c>
      <c r="AK44" s="144">
        <f>IF(Y44&lt;&gt; "", Y44/Y63, "")</f>
        <v>2.7586605141450252E-3</v>
      </c>
      <c r="AL44" s="62" t="str">
        <f t="shared" si="45"/>
        <v/>
      </c>
      <c r="AM44" s="70">
        <f t="shared" si="46"/>
        <v>-2.75866051414503E-3</v>
      </c>
      <c r="AO44" s="97" t="str">
        <f t="shared" si="47"/>
        <v/>
      </c>
      <c r="AP44" s="62" t="str">
        <f t="shared" si="24"/>
        <v/>
      </c>
      <c r="AQ44" s="62" t="str">
        <f t="shared" si="25"/>
        <v/>
      </c>
      <c r="AR44" s="145" t="str">
        <f t="shared" si="26"/>
        <v/>
      </c>
    </row>
    <row r="45" spans="1:44" ht="15" customHeight="1" x14ac:dyDescent="0.2">
      <c r="A45" s="47" t="s">
        <v>257</v>
      </c>
      <c r="B45" s="48" t="s">
        <v>315</v>
      </c>
      <c r="C45" s="141">
        <v>57</v>
      </c>
      <c r="D45" s="134"/>
      <c r="E45" s="42">
        <f t="shared" si="27"/>
        <v>1.3747196295492367E-3</v>
      </c>
      <c r="F45" s="43">
        <f t="shared" si="21"/>
        <v>0</v>
      </c>
      <c r="G45" s="43">
        <f t="shared" si="28"/>
        <v>57</v>
      </c>
      <c r="H45" s="43" t="str">
        <f>IF(C45&lt;&gt;"", IF(RANK(G45, G$5:G$62)+COUNTIF(G$45:G45, G45) -1&lt;=(H$65-F$63), RANK(G45, G$5:G$62)+COUNTIF(G$45:G45, G45) -1, ""), "")</f>
        <v/>
      </c>
      <c r="I45" s="138" t="str">
        <f t="shared" si="29"/>
        <v/>
      </c>
      <c r="J45" s="143">
        <v>210</v>
      </c>
      <c r="K45" s="134"/>
      <c r="L45" s="42">
        <f t="shared" si="30"/>
        <v>4.8851978505129456E-3</v>
      </c>
      <c r="M45" s="43">
        <f t="shared" si="22"/>
        <v>0</v>
      </c>
      <c r="N45" s="43">
        <f t="shared" si="31"/>
        <v>210</v>
      </c>
      <c r="O45" s="43" t="str">
        <f>IF(J45&lt;&gt;"", IF(RANK(N45, N$5:N$62)+COUNTIF(N$45:N45, N45) -1&lt;=(O$65-M$63), RANK(N45, N$5:N$62)+COUNTIF(N$45:N45, N45) -1, ""), "")</f>
        <v/>
      </c>
      <c r="P45" s="138" t="str">
        <f t="shared" si="32"/>
        <v/>
      </c>
      <c r="Q45" s="143">
        <v>43</v>
      </c>
      <c r="R45" s="134"/>
      <c r="S45" s="42">
        <f t="shared" si="33"/>
        <v>1.1004760198597534E-3</v>
      </c>
      <c r="T45" s="43">
        <f t="shared" si="23"/>
        <v>0</v>
      </c>
      <c r="U45" s="43">
        <f t="shared" si="34"/>
        <v>43</v>
      </c>
      <c r="V45" s="43" t="str">
        <f>IF(Q45&lt;&gt;"", IF(RANK(U45, U$5:U$62)+COUNTIF(U$45:U45, U45) -1&lt;=(V$65-T$63), RANK(U45, U$5:U$62)+COUNTIF(U$45:U45, U45) -1, ""), "")</f>
        <v/>
      </c>
      <c r="W45" s="138" t="str">
        <f t="shared" si="35"/>
        <v/>
      </c>
      <c r="X45" s="149" t="str">
        <f t="shared" si="36"/>
        <v/>
      </c>
      <c r="Y45" s="50">
        <f t="shared" si="37"/>
        <v>310</v>
      </c>
      <c r="Z45" s="51"/>
      <c r="AA45" s="84" t="str">
        <f t="shared" si="38"/>
        <v/>
      </c>
      <c r="AB45" s="86" t="str">
        <f t="shared" si="39"/>
        <v/>
      </c>
      <c r="AC45" s="86"/>
      <c r="AD45" s="83" t="str">
        <f t="shared" si="40"/>
        <v/>
      </c>
      <c r="AE45" s="86" t="str">
        <f t="shared" si="41"/>
        <v/>
      </c>
      <c r="AF45" s="86" t="str">
        <f t="shared" si="42"/>
        <v/>
      </c>
      <c r="AG45" s="84" t="str">
        <f>IF(AA45&lt;&gt;"", IF(RANK(AF45, AF$5:AF$62)+COUNTIF(AF$45:AF45, AF45) -1&lt;=(B$68-AB$63-AE$63), RANK(AF45, AF$5:AF$62)+COUNTIF(AF$45:AF45, AF45) -1, ""), "")</f>
        <v/>
      </c>
      <c r="AH45" s="93" t="str">
        <f t="shared" si="43"/>
        <v/>
      </c>
      <c r="AI45" s="103" t="str">
        <f t="shared" si="44"/>
        <v/>
      </c>
      <c r="AK45" s="144">
        <f>IF(Y45&lt;&gt; "", Y45/Y63, "")</f>
        <v>2.7122891195209575E-4</v>
      </c>
      <c r="AL45" s="62" t="str">
        <f t="shared" si="45"/>
        <v/>
      </c>
      <c r="AM45" s="70">
        <f t="shared" si="46"/>
        <v>-2.7122891195209602E-4</v>
      </c>
      <c r="AO45" s="97" t="str">
        <f t="shared" si="47"/>
        <v/>
      </c>
      <c r="AP45" s="62" t="str">
        <f t="shared" si="24"/>
        <v/>
      </c>
      <c r="AQ45" s="62" t="str">
        <f t="shared" si="25"/>
        <v/>
      </c>
      <c r="AR45" s="145" t="str">
        <f t="shared" si="26"/>
        <v/>
      </c>
    </row>
    <row r="46" spans="1:44" ht="15" customHeight="1" x14ac:dyDescent="0.2">
      <c r="A46" s="47" t="s">
        <v>258</v>
      </c>
      <c r="B46" s="48" t="s">
        <v>316</v>
      </c>
      <c r="C46" s="49"/>
      <c r="D46" s="134"/>
      <c r="E46" s="42" t="str">
        <f t="shared" si="27"/>
        <v/>
      </c>
      <c r="F46" s="43" t="str">
        <f t="shared" si="21"/>
        <v/>
      </c>
      <c r="G46" s="43" t="str">
        <f t="shared" si="28"/>
        <v/>
      </c>
      <c r="H46" s="43" t="str">
        <f>IF(C46&lt;&gt;"", IF(RANK(G46, G$5:G$62)+COUNTIF(G$46:G46, G46) -1&lt;=(H$65-F$63), RANK(G46, G$5:G$62)+COUNTIF(G$46:G46, G46) -1, ""), "")</f>
        <v/>
      </c>
      <c r="I46" s="138" t="str">
        <f t="shared" si="29"/>
        <v/>
      </c>
      <c r="J46" s="142"/>
      <c r="K46" s="134"/>
      <c r="L46" s="42" t="str">
        <f t="shared" si="30"/>
        <v/>
      </c>
      <c r="M46" s="43" t="str">
        <f t="shared" si="22"/>
        <v/>
      </c>
      <c r="N46" s="43" t="str">
        <f t="shared" si="31"/>
        <v/>
      </c>
      <c r="O46" s="43" t="str">
        <f>IF(J46&lt;&gt;"", IF(RANK(N46, N$5:N$62)+COUNTIF(N$46:N46, N46) -1&lt;=(O$65-M$63), RANK(N46, N$5:N$62)+COUNTIF(N$46:N46, N46) -1, ""), "")</f>
        <v/>
      </c>
      <c r="P46" s="138" t="str">
        <f t="shared" si="32"/>
        <v/>
      </c>
      <c r="Q46" s="142"/>
      <c r="R46" s="134"/>
      <c r="S46" s="42" t="str">
        <f t="shared" si="33"/>
        <v/>
      </c>
      <c r="T46" s="43" t="str">
        <f t="shared" si="23"/>
        <v/>
      </c>
      <c r="U46" s="43" t="str">
        <f t="shared" si="34"/>
        <v/>
      </c>
      <c r="V46" s="43" t="str">
        <f>IF(Q46&lt;&gt;"", IF(RANK(U46, U$5:U$62)+COUNTIF(U$46:U46, U46) -1&lt;=(V$65-T$63), RANK(U46, U$5:U$62)+COUNTIF(U$46:U46, U46) -1, ""), "")</f>
        <v/>
      </c>
      <c r="W46" s="138" t="str">
        <f t="shared" si="35"/>
        <v/>
      </c>
      <c r="X46" s="149" t="str">
        <f t="shared" si="36"/>
        <v/>
      </c>
      <c r="Y46" s="50" t="str">
        <f t="shared" si="37"/>
        <v/>
      </c>
      <c r="Z46" s="51"/>
      <c r="AA46" s="84" t="str">
        <f t="shared" si="38"/>
        <v/>
      </c>
      <c r="AB46" s="86" t="str">
        <f t="shared" si="39"/>
        <v/>
      </c>
      <c r="AC46" s="86"/>
      <c r="AD46" s="83" t="str">
        <f t="shared" si="40"/>
        <v/>
      </c>
      <c r="AE46" s="86" t="str">
        <f t="shared" si="41"/>
        <v/>
      </c>
      <c r="AF46" s="86" t="str">
        <f t="shared" si="42"/>
        <v/>
      </c>
      <c r="AG46" s="84" t="str">
        <f>IF(AA46&lt;&gt;"", IF(RANK(AF46, AF$5:AF$62)+COUNTIF(AF$46:AF46, AF46) -1&lt;=(B$68-AB$63-AE$63), RANK(AF46, AF$5:AF$62)+COUNTIF(AF$46:AF46, AF46) -1, ""), "")</f>
        <v/>
      </c>
      <c r="AH46" s="93" t="str">
        <f t="shared" si="43"/>
        <v/>
      </c>
      <c r="AI46" s="103" t="str">
        <f t="shared" si="44"/>
        <v/>
      </c>
      <c r="AK46" s="144" t="str">
        <f>IF(Y46&lt;&gt; "", Y46/Y63, "")</f>
        <v/>
      </c>
      <c r="AL46" s="62" t="str">
        <f t="shared" si="45"/>
        <v/>
      </c>
      <c r="AM46" s="70" t="str">
        <f t="shared" si="46"/>
        <v/>
      </c>
      <c r="AO46" s="97" t="str">
        <f t="shared" si="47"/>
        <v/>
      </c>
      <c r="AP46" s="62" t="str">
        <f t="shared" si="24"/>
        <v/>
      </c>
      <c r="AQ46" s="62" t="str">
        <f t="shared" si="25"/>
        <v/>
      </c>
      <c r="AR46" s="145" t="str">
        <f t="shared" si="26"/>
        <v/>
      </c>
    </row>
    <row r="47" spans="1:44" ht="15" customHeight="1" x14ac:dyDescent="0.2">
      <c r="A47" s="47" t="s">
        <v>259</v>
      </c>
      <c r="B47" s="48" t="s">
        <v>317</v>
      </c>
      <c r="C47" s="141">
        <v>875</v>
      </c>
      <c r="D47" s="134"/>
      <c r="E47" s="42">
        <f t="shared" si="27"/>
        <v>2.1103152207992668E-2</v>
      </c>
      <c r="F47" s="43">
        <f t="shared" si="21"/>
        <v>0</v>
      </c>
      <c r="G47" s="43">
        <f t="shared" si="28"/>
        <v>875</v>
      </c>
      <c r="H47" s="43" t="str">
        <f>IF(C47&lt;&gt;"", IF(RANK(G47, G$5:G$62)+COUNTIF(G$47:G47, G47) -1&lt;=(H$65-F$63), RANK(G47, G$5:G$62)+COUNTIF(G$47:G47, G47) -1, ""), "")</f>
        <v/>
      </c>
      <c r="I47" s="138" t="str">
        <f t="shared" si="29"/>
        <v/>
      </c>
      <c r="J47" s="143">
        <v>262</v>
      </c>
      <c r="K47" s="134"/>
      <c r="L47" s="42">
        <f t="shared" si="30"/>
        <v>6.0948658896875802E-3</v>
      </c>
      <c r="M47" s="43">
        <f t="shared" si="22"/>
        <v>0</v>
      </c>
      <c r="N47" s="43">
        <f t="shared" si="31"/>
        <v>262</v>
      </c>
      <c r="O47" s="43" t="str">
        <f>IF(J47&lt;&gt;"", IF(RANK(N47, N$5:N$62)+COUNTIF(N$47:N47, N47) -1&lt;=(O$65-M$63), RANK(N47, N$5:N$62)+COUNTIF(N$47:N47, N47) -1, ""), "")</f>
        <v/>
      </c>
      <c r="P47" s="138" t="str">
        <f t="shared" si="32"/>
        <v/>
      </c>
      <c r="Q47" s="143">
        <v>856</v>
      </c>
      <c r="R47" s="134"/>
      <c r="S47" s="42">
        <f t="shared" si="33"/>
        <v>2.1907150534882531E-2</v>
      </c>
      <c r="T47" s="43">
        <f t="shared" si="23"/>
        <v>0</v>
      </c>
      <c r="U47" s="43">
        <f t="shared" si="34"/>
        <v>856</v>
      </c>
      <c r="V47" s="43" t="str">
        <f>IF(Q47&lt;&gt;"", IF(RANK(U47, U$5:U$62)+COUNTIF(U$47:U47, U47) -1&lt;=(V$65-T$63), RANK(U47, U$5:U$62)+COUNTIF(U$47:U47, U47) -1, ""), "")</f>
        <v/>
      </c>
      <c r="W47" s="138" t="str">
        <f t="shared" si="35"/>
        <v/>
      </c>
      <c r="X47" s="149" t="str">
        <f t="shared" si="36"/>
        <v/>
      </c>
      <c r="Y47" s="50">
        <f t="shared" si="37"/>
        <v>1993</v>
      </c>
      <c r="Z47" s="51"/>
      <c r="AA47" s="84" t="str">
        <f t="shared" si="38"/>
        <v/>
      </c>
      <c r="AB47" s="86" t="str">
        <f t="shared" si="39"/>
        <v/>
      </c>
      <c r="AC47" s="86"/>
      <c r="AD47" s="83" t="str">
        <f t="shared" si="40"/>
        <v/>
      </c>
      <c r="AE47" s="86" t="str">
        <f t="shared" si="41"/>
        <v/>
      </c>
      <c r="AF47" s="86" t="str">
        <f t="shared" si="42"/>
        <v/>
      </c>
      <c r="AG47" s="84" t="str">
        <f>IF(AA47&lt;&gt;"", IF(RANK(AF47, AF$5:AF$62)+COUNTIF(AF$47:AF47, AF47) -1&lt;=(B$68-AB$63-AE$63), RANK(AF47, AF$5:AF$62)+COUNTIF(AF$47:AF47, AF47) -1, ""), "")</f>
        <v/>
      </c>
      <c r="AH47" s="93" t="str">
        <f t="shared" si="43"/>
        <v/>
      </c>
      <c r="AI47" s="103" t="str">
        <f t="shared" si="44"/>
        <v/>
      </c>
      <c r="AK47" s="144">
        <f>IF(Y47&lt;&gt; "", Y47/Y63, "")</f>
        <v>1.7437394242597638E-3</v>
      </c>
      <c r="AL47" s="62" t="str">
        <f t="shared" si="45"/>
        <v/>
      </c>
      <c r="AM47" s="70">
        <f t="shared" si="46"/>
        <v>-1.7437394242597599E-3</v>
      </c>
      <c r="AO47" s="97" t="str">
        <f t="shared" si="47"/>
        <v/>
      </c>
      <c r="AP47" s="62" t="str">
        <f t="shared" si="24"/>
        <v/>
      </c>
      <c r="AQ47" s="62" t="str">
        <f t="shared" si="25"/>
        <v/>
      </c>
      <c r="AR47" s="145" t="str">
        <f t="shared" si="26"/>
        <v/>
      </c>
    </row>
    <row r="48" spans="1:44" ht="15" customHeight="1" x14ac:dyDescent="0.2">
      <c r="A48" s="47" t="s">
        <v>260</v>
      </c>
      <c r="B48" s="48" t="s">
        <v>318</v>
      </c>
      <c r="C48" s="141">
        <v>132</v>
      </c>
      <c r="D48" s="134"/>
      <c r="E48" s="42">
        <f t="shared" si="27"/>
        <v>3.1835612473771796E-3</v>
      </c>
      <c r="F48" s="43">
        <f t="shared" si="21"/>
        <v>0</v>
      </c>
      <c r="G48" s="43">
        <f t="shared" si="28"/>
        <v>132</v>
      </c>
      <c r="H48" s="43" t="str">
        <f>IF(C48&lt;&gt;"", IF(RANK(G48, G$5:G$62)+COUNTIF(G$48:G48, G48) -1&lt;=(H$65-F$63), RANK(G48, G$5:G$62)+COUNTIF(G$48:G48, G48) -1, ""), "")</f>
        <v/>
      </c>
      <c r="I48" s="138" t="str">
        <f t="shared" si="29"/>
        <v/>
      </c>
      <c r="J48" s="143">
        <v>68</v>
      </c>
      <c r="K48" s="134"/>
      <c r="L48" s="42">
        <f t="shared" si="30"/>
        <v>1.5818735896899062E-3</v>
      </c>
      <c r="M48" s="43">
        <f t="shared" si="22"/>
        <v>0</v>
      </c>
      <c r="N48" s="43">
        <f t="shared" si="31"/>
        <v>68</v>
      </c>
      <c r="O48" s="43" t="str">
        <f>IF(J48&lt;&gt;"", IF(RANK(N48, N$5:N$62)+COUNTIF(N$48:N48, N48) -1&lt;=(O$65-M$63), RANK(N48, N$5:N$62)+COUNTIF(N$48:N48, N48) -1, ""), "")</f>
        <v/>
      </c>
      <c r="P48" s="138" t="str">
        <f t="shared" si="32"/>
        <v/>
      </c>
      <c r="Q48" s="143">
        <v>52</v>
      </c>
      <c r="R48" s="134"/>
      <c r="S48" s="42">
        <f t="shared" si="33"/>
        <v>1.3308082100629574E-3</v>
      </c>
      <c r="T48" s="43">
        <f t="shared" si="23"/>
        <v>0</v>
      </c>
      <c r="U48" s="43">
        <f t="shared" si="34"/>
        <v>52</v>
      </c>
      <c r="V48" s="43" t="str">
        <f>IF(Q48&lt;&gt;"", IF(RANK(U48, U$5:U$62)+COUNTIF(U$48:U48, U48) -1&lt;=(V$65-T$63), RANK(U48, U$5:U$62)+COUNTIF(U$48:U48, U48) -1, ""), "")</f>
        <v/>
      </c>
      <c r="W48" s="138" t="str">
        <f t="shared" si="35"/>
        <v/>
      </c>
      <c r="X48" s="149" t="str">
        <f t="shared" si="36"/>
        <v/>
      </c>
      <c r="Y48" s="50">
        <f t="shared" si="37"/>
        <v>252</v>
      </c>
      <c r="Z48" s="51"/>
      <c r="AA48" s="84" t="str">
        <f t="shared" si="38"/>
        <v/>
      </c>
      <c r="AB48" s="86" t="str">
        <f t="shared" si="39"/>
        <v/>
      </c>
      <c r="AC48" s="86"/>
      <c r="AD48" s="83" t="str">
        <f t="shared" si="40"/>
        <v/>
      </c>
      <c r="AE48" s="86" t="str">
        <f t="shared" si="41"/>
        <v/>
      </c>
      <c r="AF48" s="86" t="str">
        <f t="shared" si="42"/>
        <v/>
      </c>
      <c r="AG48" s="84" t="str">
        <f>IF(AA48&lt;&gt;"", IF(RANK(AF48, AF$5:AF$62)+COUNTIF(AF$48:AF48, AF48) -1&lt;=(B$68-AB$63-AE$63), RANK(AF48, AF$5:AF$62)+COUNTIF(AF$48:AF48, AF48) -1, ""), "")</f>
        <v/>
      </c>
      <c r="AH48" s="93" t="str">
        <f t="shared" si="43"/>
        <v/>
      </c>
      <c r="AI48" s="103" t="str">
        <f t="shared" si="44"/>
        <v/>
      </c>
      <c r="AK48" s="144">
        <f>IF(Y48&lt;&gt; "", Y48/Y63, "")</f>
        <v>2.2048285745783266E-4</v>
      </c>
      <c r="AL48" s="62" t="str">
        <f t="shared" si="45"/>
        <v/>
      </c>
      <c r="AM48" s="70">
        <f t="shared" si="46"/>
        <v>-2.2048285745783299E-4</v>
      </c>
      <c r="AO48" s="97" t="str">
        <f t="shared" si="47"/>
        <v/>
      </c>
      <c r="AP48" s="62" t="str">
        <f t="shared" si="24"/>
        <v/>
      </c>
      <c r="AQ48" s="62" t="str">
        <f t="shared" si="25"/>
        <v/>
      </c>
      <c r="AR48" s="145" t="str">
        <f t="shared" si="26"/>
        <v/>
      </c>
    </row>
    <row r="49" spans="1:44" ht="15" customHeight="1" x14ac:dyDescent="0.2">
      <c r="A49" s="47" t="s">
        <v>261</v>
      </c>
      <c r="B49" s="48" t="s">
        <v>319</v>
      </c>
      <c r="C49" s="141">
        <v>157</v>
      </c>
      <c r="D49" s="134"/>
      <c r="E49" s="42">
        <f t="shared" si="27"/>
        <v>3.7865084533198275E-3</v>
      </c>
      <c r="F49" s="43">
        <f t="shared" si="21"/>
        <v>0</v>
      </c>
      <c r="G49" s="43">
        <f t="shared" si="28"/>
        <v>157</v>
      </c>
      <c r="H49" s="43" t="str">
        <f>IF(C49&lt;&gt;"", IF(RANK(G49, G$5:G$62)+COUNTIF(G$49:G49, G49) -1&lt;=(H$65-F$63), RANK(G49, G$5:G$62)+COUNTIF(G$49:G49, G49) -1, ""), "")</f>
        <v/>
      </c>
      <c r="I49" s="138" t="str">
        <f t="shared" si="29"/>
        <v/>
      </c>
      <c r="J49" s="143">
        <v>245</v>
      </c>
      <c r="K49" s="134"/>
      <c r="L49" s="42">
        <f t="shared" si="30"/>
        <v>5.6993974922651038E-3</v>
      </c>
      <c r="M49" s="43">
        <f t="shared" si="22"/>
        <v>0</v>
      </c>
      <c r="N49" s="43">
        <f t="shared" si="31"/>
        <v>245</v>
      </c>
      <c r="O49" s="43" t="str">
        <f>IF(J49&lt;&gt;"", IF(RANK(N49, N$5:N$62)+COUNTIF(N$49:N49, N49) -1&lt;=(O$65-M$63), RANK(N49, N$5:N$62)+COUNTIF(N$49:N49, N49) -1, ""), "")</f>
        <v/>
      </c>
      <c r="P49" s="138" t="str">
        <f t="shared" si="32"/>
        <v/>
      </c>
      <c r="Q49" s="143">
        <v>149</v>
      </c>
      <c r="R49" s="134"/>
      <c r="S49" s="42">
        <f t="shared" si="33"/>
        <v>3.8132773711419357E-3</v>
      </c>
      <c r="T49" s="43">
        <f t="shared" si="23"/>
        <v>0</v>
      </c>
      <c r="U49" s="43">
        <f t="shared" si="34"/>
        <v>149</v>
      </c>
      <c r="V49" s="43" t="str">
        <f>IF(Q49&lt;&gt;"", IF(RANK(U49, U$5:U$62)+COUNTIF(U$49:U49, U49) -1&lt;=(V$65-T$63), RANK(U49, U$5:U$62)+COUNTIF(U$49:U49, U49) -1, ""), "")</f>
        <v/>
      </c>
      <c r="W49" s="138" t="str">
        <f t="shared" si="35"/>
        <v/>
      </c>
      <c r="X49" s="149" t="str">
        <f t="shared" si="36"/>
        <v/>
      </c>
      <c r="Y49" s="50">
        <f t="shared" si="37"/>
        <v>551</v>
      </c>
      <c r="Z49" s="51"/>
      <c r="AA49" s="84" t="str">
        <f t="shared" si="38"/>
        <v/>
      </c>
      <c r="AB49" s="86" t="str">
        <f t="shared" si="39"/>
        <v/>
      </c>
      <c r="AC49" s="86"/>
      <c r="AD49" s="83" t="str">
        <f t="shared" si="40"/>
        <v/>
      </c>
      <c r="AE49" s="86" t="str">
        <f t="shared" si="41"/>
        <v/>
      </c>
      <c r="AF49" s="86" t="str">
        <f t="shared" si="42"/>
        <v/>
      </c>
      <c r="AG49" s="84" t="str">
        <f>IF(AA49&lt;&gt;"", IF(RANK(AF49, AF$5:AF$62)+COUNTIF(AF$49:AF49, AF49) -1&lt;=(B$68-AB$63-AE$63), RANK(AF49, AF$5:AF$62)+COUNTIF(AF$49:AF49, AF49) -1, ""), "")</f>
        <v/>
      </c>
      <c r="AH49" s="93" t="str">
        <f t="shared" si="43"/>
        <v/>
      </c>
      <c r="AI49" s="103" t="str">
        <f t="shared" si="44"/>
        <v/>
      </c>
      <c r="AK49" s="144">
        <f>IF(Y49&lt;&gt; "", Y49/Y63, "")</f>
        <v>4.8208751769549917E-4</v>
      </c>
      <c r="AL49" s="62" t="str">
        <f t="shared" si="45"/>
        <v/>
      </c>
      <c r="AM49" s="70">
        <f t="shared" si="46"/>
        <v>-4.8208751769549901E-4</v>
      </c>
      <c r="AO49" s="97" t="str">
        <f t="shared" si="47"/>
        <v/>
      </c>
      <c r="AP49" s="62" t="str">
        <f t="shared" si="24"/>
        <v/>
      </c>
      <c r="AQ49" s="62" t="str">
        <f t="shared" si="25"/>
        <v/>
      </c>
      <c r="AR49" s="145" t="str">
        <f t="shared" si="26"/>
        <v/>
      </c>
    </row>
    <row r="50" spans="1:44" ht="15" customHeight="1" x14ac:dyDescent="0.2">
      <c r="A50" s="47" t="s">
        <v>262</v>
      </c>
      <c r="B50" s="48" t="s">
        <v>320</v>
      </c>
      <c r="C50" s="49"/>
      <c r="D50" s="134"/>
      <c r="E50" s="42" t="str">
        <f t="shared" si="27"/>
        <v/>
      </c>
      <c r="F50" s="43" t="str">
        <f t="shared" si="21"/>
        <v/>
      </c>
      <c r="G50" s="43" t="str">
        <f t="shared" si="28"/>
        <v/>
      </c>
      <c r="H50" s="43" t="str">
        <f>IF(C50&lt;&gt;"", IF(RANK(G50, G$5:G$62)+COUNTIF(G$50:G50, G50) -1&lt;=(H$65-F$63), RANK(G50, G$5:G$62)+COUNTIF(G$50:G50, G50) -1, ""), "")</f>
        <v/>
      </c>
      <c r="I50" s="138" t="str">
        <f t="shared" si="29"/>
        <v/>
      </c>
      <c r="J50" s="142"/>
      <c r="K50" s="134"/>
      <c r="L50" s="42" t="str">
        <f t="shared" si="30"/>
        <v/>
      </c>
      <c r="M50" s="43" t="str">
        <f t="shared" si="22"/>
        <v/>
      </c>
      <c r="N50" s="43" t="str">
        <f t="shared" si="31"/>
        <v/>
      </c>
      <c r="O50" s="43" t="str">
        <f>IF(J50&lt;&gt;"", IF(RANK(N50, N$5:N$62)+COUNTIF(N$50:N50, N50) -1&lt;=(O$65-M$63), RANK(N50, N$5:N$62)+COUNTIF(N$50:N50, N50) -1, ""), "")</f>
        <v/>
      </c>
      <c r="P50" s="138" t="str">
        <f t="shared" si="32"/>
        <v/>
      </c>
      <c r="Q50" s="142"/>
      <c r="R50" s="134"/>
      <c r="S50" s="42" t="str">
        <f t="shared" si="33"/>
        <v/>
      </c>
      <c r="T50" s="43" t="str">
        <f t="shared" si="23"/>
        <v/>
      </c>
      <c r="U50" s="43" t="str">
        <f t="shared" si="34"/>
        <v/>
      </c>
      <c r="V50" s="43" t="str">
        <f>IF(Q50&lt;&gt;"", IF(RANK(U50, U$5:U$62)+COUNTIF(U$50:U50, U50) -1&lt;=(V$65-T$63), RANK(U50, U$5:U$62)+COUNTIF(U$50:U50, U50) -1, ""), "")</f>
        <v/>
      </c>
      <c r="W50" s="138" t="str">
        <f t="shared" si="35"/>
        <v/>
      </c>
      <c r="X50" s="149" t="str">
        <f t="shared" si="36"/>
        <v/>
      </c>
      <c r="Y50" s="50" t="str">
        <f t="shared" si="37"/>
        <v/>
      </c>
      <c r="Z50" s="51"/>
      <c r="AA50" s="84" t="str">
        <f t="shared" si="38"/>
        <v/>
      </c>
      <c r="AB50" s="86" t="str">
        <f t="shared" si="39"/>
        <v/>
      </c>
      <c r="AC50" s="86"/>
      <c r="AD50" s="83" t="str">
        <f t="shared" si="40"/>
        <v/>
      </c>
      <c r="AE50" s="86" t="str">
        <f t="shared" si="41"/>
        <v/>
      </c>
      <c r="AF50" s="86" t="str">
        <f t="shared" si="42"/>
        <v/>
      </c>
      <c r="AG50" s="84" t="str">
        <f>IF(AA50&lt;&gt;"", IF(RANK(AF50, AF$5:AF$62)+COUNTIF(AF$50:AF50, AF50) -1&lt;=(B$68-AB$63-AE$63), RANK(AF50, AF$5:AF$62)+COUNTIF(AF$50:AF50, AF50) -1, ""), "")</f>
        <v/>
      </c>
      <c r="AH50" s="93" t="str">
        <f t="shared" si="43"/>
        <v/>
      </c>
      <c r="AI50" s="103" t="str">
        <f t="shared" si="44"/>
        <v/>
      </c>
      <c r="AK50" s="144" t="str">
        <f>IF(Y50&lt;&gt; "", Y50/Y63, "")</f>
        <v/>
      </c>
      <c r="AL50" s="62" t="str">
        <f t="shared" si="45"/>
        <v/>
      </c>
      <c r="AM50" s="70" t="str">
        <f t="shared" si="46"/>
        <v/>
      </c>
      <c r="AO50" s="97" t="str">
        <f t="shared" si="47"/>
        <v/>
      </c>
      <c r="AP50" s="62" t="str">
        <f t="shared" si="24"/>
        <v/>
      </c>
      <c r="AQ50" s="62" t="str">
        <f t="shared" si="25"/>
        <v/>
      </c>
      <c r="AR50" s="145" t="str">
        <f t="shared" si="26"/>
        <v/>
      </c>
    </row>
    <row r="51" spans="1:44" ht="15" customHeight="1" x14ac:dyDescent="0.2">
      <c r="A51" s="160" t="s">
        <v>263</v>
      </c>
      <c r="B51" s="161" t="s">
        <v>321</v>
      </c>
      <c r="C51" s="162">
        <v>45790</v>
      </c>
      <c r="D51" s="163"/>
      <c r="E51" s="164">
        <f t="shared" si="27"/>
        <v>1.1043581024045535</v>
      </c>
      <c r="F51" s="165">
        <f t="shared" si="21"/>
        <v>1</v>
      </c>
      <c r="G51" s="165">
        <f t="shared" si="28"/>
        <v>4327</v>
      </c>
      <c r="H51" s="165" t="str">
        <f>IF(C51&lt;&gt;"", IF(RANK(G51, G$5:G$62)+COUNTIF(G$51:G51, G51) -1&lt;=(H$65-F$63), RANK(G51, G$5:G$62)+COUNTIF(G$51:G51, G51) -1, ""), "")</f>
        <v/>
      </c>
      <c r="I51" s="166">
        <f t="shared" si="29"/>
        <v>1</v>
      </c>
      <c r="J51" s="167">
        <v>94351</v>
      </c>
      <c r="K51" s="163"/>
      <c r="L51" s="164">
        <f t="shared" si="30"/>
        <v>2.1948728685416521</v>
      </c>
      <c r="M51" s="165">
        <f t="shared" si="22"/>
        <v>2</v>
      </c>
      <c r="N51" s="165">
        <f t="shared" si="31"/>
        <v>8377</v>
      </c>
      <c r="O51" s="165" t="str">
        <f>IF(J51&lt;&gt;"", IF(RANK(N51, N$5:N$62)+COUNTIF(N$51:N51, N51) -1&lt;=(O$65-M$63), RANK(N51, N$5:N$62)+COUNTIF(N$51:N51, N51) -1, ""), "")</f>
        <v/>
      </c>
      <c r="P51" s="166">
        <f t="shared" si="32"/>
        <v>2</v>
      </c>
      <c r="Q51" s="167">
        <v>51728</v>
      </c>
      <c r="R51" s="163"/>
      <c r="S51" s="164">
        <f t="shared" si="33"/>
        <v>1.323847059425705</v>
      </c>
      <c r="T51" s="165">
        <f t="shared" si="23"/>
        <v>1</v>
      </c>
      <c r="U51" s="165">
        <f t="shared" si="34"/>
        <v>12654</v>
      </c>
      <c r="V51" s="165" t="str">
        <f>IF(Q51&lt;&gt;"", IF(RANK(U51, U$5:U$62)+COUNTIF(U$51:U51, U51) -1&lt;=(V$65-T$63), RANK(U51, U$5:U$62)+COUNTIF(U$51:U51, U51) -1, ""), "")</f>
        <v/>
      </c>
      <c r="W51" s="166">
        <f t="shared" si="35"/>
        <v>1</v>
      </c>
      <c r="X51" s="168">
        <f t="shared" si="36"/>
        <v>4</v>
      </c>
      <c r="Y51" s="169">
        <f t="shared" si="37"/>
        <v>191869</v>
      </c>
      <c r="Z51" s="170"/>
      <c r="AA51" s="171">
        <f t="shared" si="38"/>
        <v>191869</v>
      </c>
      <c r="AB51" s="172" t="str">
        <f t="shared" si="39"/>
        <v/>
      </c>
      <c r="AC51" s="172"/>
      <c r="AD51" s="173">
        <f t="shared" si="40"/>
        <v>9.2838341317075539</v>
      </c>
      <c r="AE51" s="172">
        <f t="shared" si="41"/>
        <v>9</v>
      </c>
      <c r="AF51" s="172">
        <f t="shared" si="42"/>
        <v>5866</v>
      </c>
      <c r="AG51" s="171" t="str">
        <f>IF(AA51&lt;&gt;"", IF(RANK(AF51, AF$5:AF$62)+COUNTIF(AF$51:AF51, AF51) -1&lt;=(B$68-AB$63-AE$63), RANK(AF51, AF$5:AF$62)+COUNTIF(AF$51:AF51, AF51) -1, ""), "")</f>
        <v/>
      </c>
      <c r="AH51" s="171">
        <f t="shared" si="43"/>
        <v>9</v>
      </c>
      <c r="AI51" s="174">
        <f t="shared" si="44"/>
        <v>5</v>
      </c>
      <c r="AK51" s="175">
        <f>IF(Y51&lt;&gt; "", Y51/Y63, "")</f>
        <v>0.16787232292689244</v>
      </c>
      <c r="AL51" s="176">
        <f t="shared" si="45"/>
        <v>0.17647058823529413</v>
      </c>
      <c r="AM51" s="177">
        <f t="shared" si="46"/>
        <v>8.5982653084019922E-3</v>
      </c>
      <c r="AO51" s="178">
        <f t="shared" si="47"/>
        <v>191869</v>
      </c>
      <c r="AP51" s="176">
        <f t="shared" si="24"/>
        <v>0.17853593627870623</v>
      </c>
      <c r="AQ51" s="176">
        <f t="shared" si="25"/>
        <v>0.17647058823529413</v>
      </c>
      <c r="AR51" s="179">
        <f t="shared" si="26"/>
        <v>-2.0653480434121019E-3</v>
      </c>
    </row>
    <row r="52" spans="1:44" ht="15" customHeight="1" x14ac:dyDescent="0.2">
      <c r="A52" s="47" t="s">
        <v>264</v>
      </c>
      <c r="B52" s="48" t="s">
        <v>322</v>
      </c>
      <c r="C52" s="141">
        <v>2193</v>
      </c>
      <c r="D52" s="134"/>
      <c r="E52" s="42">
        <f t="shared" si="27"/>
        <v>5.2890528905289051E-2</v>
      </c>
      <c r="F52" s="43">
        <f t="shared" si="21"/>
        <v>0</v>
      </c>
      <c r="G52" s="43">
        <f t="shared" si="28"/>
        <v>2193</v>
      </c>
      <c r="H52" s="43" t="str">
        <f>IF(C52&lt;&gt;"", IF(RANK(G52, G$5:G$62)+COUNTIF(G$52:G52, G52) -1&lt;=(H$65-F$63), RANK(G52, G$5:G$62)+COUNTIF(G$52:G52, G52) -1, ""), "")</f>
        <v/>
      </c>
      <c r="I52" s="138" t="str">
        <f t="shared" si="29"/>
        <v/>
      </c>
      <c r="J52" s="143">
        <v>735</v>
      </c>
      <c r="K52" s="134"/>
      <c r="L52" s="42">
        <f t="shared" si="30"/>
        <v>1.709819247679531E-2</v>
      </c>
      <c r="M52" s="43">
        <f t="shared" si="22"/>
        <v>0</v>
      </c>
      <c r="N52" s="43">
        <f t="shared" si="31"/>
        <v>735</v>
      </c>
      <c r="O52" s="43" t="str">
        <f>IF(J52&lt;&gt;"", IF(RANK(N52, N$5:N$62)+COUNTIF(N$52:N52, N52) -1&lt;=(O$65-M$63), RANK(N52, N$5:N$62)+COUNTIF(N$52:N52, N52) -1, ""), "")</f>
        <v/>
      </c>
      <c r="P52" s="138" t="str">
        <f t="shared" si="32"/>
        <v/>
      </c>
      <c r="Q52" s="143">
        <v>2659</v>
      </c>
      <c r="R52" s="134"/>
      <c r="S52" s="42">
        <f t="shared" si="33"/>
        <v>6.8050365972257762E-2</v>
      </c>
      <c r="T52" s="43">
        <f t="shared" si="23"/>
        <v>0</v>
      </c>
      <c r="U52" s="43">
        <f t="shared" si="34"/>
        <v>2659</v>
      </c>
      <c r="V52" s="43" t="str">
        <f>IF(Q52&lt;&gt;"", IF(RANK(U52, U$5:U$62)+COUNTIF(U$52:U52, U52) -1&lt;=(V$65-T$63), RANK(U52, U$5:U$62)+COUNTIF(U$52:U52, U52) -1, ""), "")</f>
        <v/>
      </c>
      <c r="W52" s="138" t="str">
        <f t="shared" si="35"/>
        <v/>
      </c>
      <c r="X52" s="149" t="str">
        <f t="shared" si="36"/>
        <v/>
      </c>
      <c r="Y52" s="50">
        <f t="shared" si="37"/>
        <v>5587</v>
      </c>
      <c r="Z52" s="51"/>
      <c r="AA52" s="84" t="str">
        <f t="shared" si="38"/>
        <v/>
      </c>
      <c r="AB52" s="86" t="str">
        <f t="shared" si="39"/>
        <v/>
      </c>
      <c r="AC52" s="86"/>
      <c r="AD52" s="83" t="str">
        <f t="shared" si="40"/>
        <v/>
      </c>
      <c r="AE52" s="86" t="str">
        <f t="shared" si="41"/>
        <v/>
      </c>
      <c r="AF52" s="86" t="str">
        <f t="shared" si="42"/>
        <v/>
      </c>
      <c r="AG52" s="84" t="str">
        <f>IF(AA52&lt;&gt;"", IF(RANK(AF52, AF$5:AF$62)+COUNTIF(AF$52:AF52, AF52) -1&lt;=(B$68-AB$63-AE$63), RANK(AF52, AF$5:AF$62)+COUNTIF(AF$52:AF52, AF52) -1, ""), "")</f>
        <v/>
      </c>
      <c r="AH52" s="93" t="str">
        <f t="shared" si="43"/>
        <v/>
      </c>
      <c r="AI52" s="103" t="str">
        <f t="shared" si="44"/>
        <v/>
      </c>
      <c r="AK52" s="144">
        <f>IF(Y52&lt;&gt; "", Y52/Y63, "")</f>
        <v>4.8882449389559962E-3</v>
      </c>
      <c r="AL52" s="62" t="str">
        <f t="shared" si="45"/>
        <v/>
      </c>
      <c r="AM52" s="70">
        <f t="shared" si="46"/>
        <v>-4.8882449389559997E-3</v>
      </c>
      <c r="AO52" s="97" t="str">
        <f t="shared" si="47"/>
        <v/>
      </c>
      <c r="AP52" s="62" t="str">
        <f t="shared" si="24"/>
        <v/>
      </c>
      <c r="AQ52" s="62" t="str">
        <f t="shared" si="25"/>
        <v/>
      </c>
      <c r="AR52" s="145" t="str">
        <f t="shared" si="26"/>
        <v/>
      </c>
    </row>
    <row r="53" spans="1:44" ht="15" customHeight="1" x14ac:dyDescent="0.2">
      <c r="A53" s="47" t="s">
        <v>265</v>
      </c>
      <c r="B53" s="48" t="s">
        <v>323</v>
      </c>
      <c r="C53" s="141">
        <v>342</v>
      </c>
      <c r="D53" s="134"/>
      <c r="E53" s="42">
        <f t="shared" si="27"/>
        <v>8.2483177772954205E-3</v>
      </c>
      <c r="F53" s="43">
        <f t="shared" si="21"/>
        <v>0</v>
      </c>
      <c r="G53" s="43">
        <f t="shared" si="28"/>
        <v>342</v>
      </c>
      <c r="H53" s="43" t="str">
        <f>IF(C53&lt;&gt;"", IF(RANK(G53, G$5:G$62)+COUNTIF(G$53:G53, G53) -1&lt;=(H$65-F$63), RANK(G53, G$5:G$62)+COUNTIF(G$53:G53, G53) -1, ""), "")</f>
        <v/>
      </c>
      <c r="I53" s="138" t="str">
        <f t="shared" si="29"/>
        <v/>
      </c>
      <c r="J53" s="143">
        <v>368</v>
      </c>
      <c r="K53" s="134"/>
      <c r="L53" s="42">
        <f t="shared" si="30"/>
        <v>8.5607276618512567E-3</v>
      </c>
      <c r="M53" s="43">
        <f t="shared" si="22"/>
        <v>0</v>
      </c>
      <c r="N53" s="43">
        <f t="shared" si="31"/>
        <v>368</v>
      </c>
      <c r="O53" s="43" t="str">
        <f>IF(J53&lt;&gt;"", IF(RANK(N53, N$5:N$62)+COUNTIF(N$53:N53, N53) -1&lt;=(O$65-M$63), RANK(N53, N$5:N$62)+COUNTIF(N$53:N53, N53) -1, ""), "")</f>
        <v/>
      </c>
      <c r="P53" s="138" t="str">
        <f t="shared" si="32"/>
        <v/>
      </c>
      <c r="Q53" s="143">
        <v>145</v>
      </c>
      <c r="R53" s="134"/>
      <c r="S53" s="42">
        <f t="shared" si="33"/>
        <v>3.7109075088294008E-3</v>
      </c>
      <c r="T53" s="43">
        <f t="shared" si="23"/>
        <v>0</v>
      </c>
      <c r="U53" s="43">
        <f t="shared" si="34"/>
        <v>145</v>
      </c>
      <c r="V53" s="43" t="str">
        <f>IF(Q53&lt;&gt;"", IF(RANK(U53, U$5:U$62)+COUNTIF(U$53:U53, U53) -1&lt;=(V$65-T$63), RANK(U53, U$5:U$62)+COUNTIF(U$53:U53, U53) -1, ""), "")</f>
        <v/>
      </c>
      <c r="W53" s="138" t="str">
        <f t="shared" si="35"/>
        <v/>
      </c>
      <c r="X53" s="149" t="str">
        <f t="shared" si="36"/>
        <v/>
      </c>
      <c r="Y53" s="50">
        <f t="shared" si="37"/>
        <v>855</v>
      </c>
      <c r="Z53" s="51"/>
      <c r="AA53" s="84" t="str">
        <f t="shared" si="38"/>
        <v/>
      </c>
      <c r="AB53" s="86" t="str">
        <f t="shared" si="39"/>
        <v/>
      </c>
      <c r="AC53" s="86"/>
      <c r="AD53" s="83" t="str">
        <f t="shared" si="40"/>
        <v/>
      </c>
      <c r="AE53" s="86" t="str">
        <f t="shared" si="41"/>
        <v/>
      </c>
      <c r="AF53" s="86" t="str">
        <f t="shared" si="42"/>
        <v/>
      </c>
      <c r="AG53" s="84" t="str">
        <f>IF(AA53&lt;&gt;"", IF(RANK(AF53, AF$5:AF$62)+COUNTIF(AF$53:AF53, AF53) -1&lt;=(B$68-AB$63-AE$63), RANK(AF53, AF$5:AF$62)+COUNTIF(AF$53:AF53, AF53) -1, ""), "")</f>
        <v/>
      </c>
      <c r="AH53" s="93" t="str">
        <f t="shared" si="43"/>
        <v/>
      </c>
      <c r="AI53" s="103" t="str">
        <f t="shared" si="44"/>
        <v/>
      </c>
      <c r="AK53" s="144">
        <f>IF(Y53&lt;&gt; "", Y53/Y63, "")</f>
        <v>7.4806683780336079E-4</v>
      </c>
      <c r="AL53" s="62" t="str">
        <f t="shared" si="45"/>
        <v/>
      </c>
      <c r="AM53" s="70">
        <f t="shared" si="46"/>
        <v>-7.4806683780336101E-4</v>
      </c>
      <c r="AO53" s="97" t="str">
        <f t="shared" si="47"/>
        <v/>
      </c>
      <c r="AP53" s="62" t="str">
        <f t="shared" si="24"/>
        <v/>
      </c>
      <c r="AQ53" s="62" t="str">
        <f t="shared" si="25"/>
        <v/>
      </c>
      <c r="AR53" s="145" t="str">
        <f t="shared" si="26"/>
        <v/>
      </c>
    </row>
    <row r="54" spans="1:44" ht="15" customHeight="1" x14ac:dyDescent="0.2">
      <c r="A54" s="47" t="s">
        <v>266</v>
      </c>
      <c r="B54" s="48" t="s">
        <v>324</v>
      </c>
      <c r="C54" s="141">
        <v>440</v>
      </c>
      <c r="D54" s="134"/>
      <c r="E54" s="42">
        <f t="shared" si="27"/>
        <v>1.06118708245906E-2</v>
      </c>
      <c r="F54" s="43">
        <f t="shared" si="21"/>
        <v>0</v>
      </c>
      <c r="G54" s="43">
        <f t="shared" si="28"/>
        <v>440</v>
      </c>
      <c r="H54" s="43" t="str">
        <f>IF(C54&lt;&gt;"", IF(RANK(G54, G$5:G$62)+COUNTIF(G$54:G54, G54) -1&lt;=(H$65-F$63), RANK(G54, G$5:G$62)+COUNTIF(G$54:G54, G54) -1, ""), "")</f>
        <v/>
      </c>
      <c r="I54" s="138" t="str">
        <f t="shared" si="29"/>
        <v/>
      </c>
      <c r="J54" s="143">
        <v>551</v>
      </c>
      <c r="K54" s="134"/>
      <c r="L54" s="42">
        <f t="shared" si="30"/>
        <v>1.2817828645869682E-2</v>
      </c>
      <c r="M54" s="43">
        <f t="shared" si="22"/>
        <v>0</v>
      </c>
      <c r="N54" s="43">
        <f t="shared" si="31"/>
        <v>551</v>
      </c>
      <c r="O54" s="43" t="str">
        <f>IF(J54&lt;&gt;"", IF(RANK(N54, N$5:N$62)+COUNTIF(N$54:N54, N54) -1&lt;=(O$65-M$63), RANK(N54, N$5:N$62)+COUNTIF(N$54:N54, N54) -1, ""), "")</f>
        <v/>
      </c>
      <c r="P54" s="138" t="str">
        <f t="shared" si="32"/>
        <v/>
      </c>
      <c r="Q54" s="143">
        <v>360</v>
      </c>
      <c r="R54" s="134"/>
      <c r="S54" s="42">
        <f t="shared" si="33"/>
        <v>9.2132876081281664E-3</v>
      </c>
      <c r="T54" s="43">
        <f t="shared" si="23"/>
        <v>0</v>
      </c>
      <c r="U54" s="43">
        <f t="shared" si="34"/>
        <v>360</v>
      </c>
      <c r="V54" s="43" t="str">
        <f>IF(Q54&lt;&gt;"", IF(RANK(U54, U$5:U$62)+COUNTIF(U$54:U54, U54) -1&lt;=(V$65-T$63), RANK(U54, U$5:U$62)+COUNTIF(U$54:U54, U54) -1, ""), "")</f>
        <v/>
      </c>
      <c r="W54" s="138" t="str">
        <f t="shared" si="35"/>
        <v/>
      </c>
      <c r="X54" s="149" t="str">
        <f t="shared" si="36"/>
        <v/>
      </c>
      <c r="Y54" s="50">
        <f t="shared" si="37"/>
        <v>1351</v>
      </c>
      <c r="Z54" s="51"/>
      <c r="AA54" s="84" t="str">
        <f t="shared" si="38"/>
        <v/>
      </c>
      <c r="AB54" s="86" t="str">
        <f t="shared" si="39"/>
        <v/>
      </c>
      <c r="AC54" s="86"/>
      <c r="AD54" s="83" t="str">
        <f t="shared" si="40"/>
        <v/>
      </c>
      <c r="AE54" s="86" t="str">
        <f t="shared" si="41"/>
        <v/>
      </c>
      <c r="AF54" s="86" t="str">
        <f t="shared" si="42"/>
        <v/>
      </c>
      <c r="AG54" s="84" t="str">
        <f>IF(AA54&lt;&gt;"", IF(RANK(AF54, AF$5:AF$62)+COUNTIF(AF$54:AF54, AF54) -1&lt;=(B$68-AB$63-AE$63), RANK(AF54, AF$5:AF$62)+COUNTIF(AF$54:AF54, AF54) -1, ""), "")</f>
        <v/>
      </c>
      <c r="AH54" s="93" t="str">
        <f t="shared" si="43"/>
        <v/>
      </c>
      <c r="AI54" s="103" t="str">
        <f t="shared" si="44"/>
        <v/>
      </c>
      <c r="AK54" s="144">
        <f>IF(Y54&lt;&gt; "", Y54/Y63, "")</f>
        <v>1.1820330969267139E-3</v>
      </c>
      <c r="AL54" s="62" t="str">
        <f t="shared" si="45"/>
        <v/>
      </c>
      <c r="AM54" s="70">
        <f t="shared" si="46"/>
        <v>-1.18203309692671E-3</v>
      </c>
      <c r="AO54" s="97" t="str">
        <f t="shared" si="47"/>
        <v/>
      </c>
      <c r="AP54" s="62" t="str">
        <f t="shared" si="24"/>
        <v/>
      </c>
      <c r="AQ54" s="62" t="str">
        <f t="shared" si="25"/>
        <v/>
      </c>
      <c r="AR54" s="145" t="str">
        <f t="shared" si="26"/>
        <v/>
      </c>
    </row>
    <row r="55" spans="1:44" ht="15" customHeight="1" x14ac:dyDescent="0.2">
      <c r="A55" s="47" t="s">
        <v>267</v>
      </c>
      <c r="B55" s="48" t="s">
        <v>325</v>
      </c>
      <c r="C55" s="141">
        <v>6236</v>
      </c>
      <c r="D55" s="134"/>
      <c r="E55" s="42">
        <f t="shared" si="27"/>
        <v>0.15039915105033402</v>
      </c>
      <c r="F55" s="43">
        <f t="shared" si="21"/>
        <v>0</v>
      </c>
      <c r="G55" s="43">
        <f t="shared" si="28"/>
        <v>6236</v>
      </c>
      <c r="H55" s="43" t="str">
        <f>IF(C55&lt;&gt;"", IF(RANK(G55, G$5:G$62)+COUNTIF(G$55:G55, G55) -1&lt;=(H$65-F$63), RANK(G55, G$5:G$62)+COUNTIF(G$55:G55, G55) -1, ""), "")</f>
        <v/>
      </c>
      <c r="I55" s="138" t="str">
        <f t="shared" si="29"/>
        <v/>
      </c>
      <c r="J55" s="143">
        <v>6721</v>
      </c>
      <c r="K55" s="134"/>
      <c r="L55" s="42">
        <f t="shared" si="30"/>
        <v>0.15634959406332147</v>
      </c>
      <c r="M55" s="43">
        <f t="shared" si="22"/>
        <v>0</v>
      </c>
      <c r="N55" s="43">
        <f t="shared" si="31"/>
        <v>6721</v>
      </c>
      <c r="O55" s="43" t="str">
        <f>IF(J55&lt;&gt;"", IF(RANK(N55, N$5:N$62)+COUNTIF(N$55:N55, N55) -1&lt;=(O$65-M$63), RANK(N55, N$5:N$62)+COUNTIF(N$55:N55, N55) -1, ""), "")</f>
        <v/>
      </c>
      <c r="P55" s="138" t="str">
        <f t="shared" si="32"/>
        <v/>
      </c>
      <c r="Q55" s="143">
        <v>5179</v>
      </c>
      <c r="R55" s="134"/>
      <c r="S55" s="42">
        <f t="shared" si="33"/>
        <v>0.13254337922915493</v>
      </c>
      <c r="T55" s="43">
        <f t="shared" si="23"/>
        <v>0</v>
      </c>
      <c r="U55" s="43">
        <f t="shared" si="34"/>
        <v>5179</v>
      </c>
      <c r="V55" s="43" t="str">
        <f>IF(Q55&lt;&gt;"", IF(RANK(U55, U$5:U$62)+COUNTIF(U$55:U55, U55) -1&lt;=(V$65-T$63), RANK(U55, U$5:U$62)+COUNTIF(U$55:U55, U55) -1, ""), "")</f>
        <v/>
      </c>
      <c r="W55" s="138" t="str">
        <f t="shared" si="35"/>
        <v/>
      </c>
      <c r="X55" s="149" t="str">
        <f t="shared" si="36"/>
        <v/>
      </c>
      <c r="Y55" s="50">
        <f t="shared" si="37"/>
        <v>18136</v>
      </c>
      <c r="Z55" s="51"/>
      <c r="AA55" s="84" t="str">
        <f t="shared" si="38"/>
        <v/>
      </c>
      <c r="AB55" s="86" t="str">
        <f t="shared" si="39"/>
        <v/>
      </c>
      <c r="AC55" s="86"/>
      <c r="AD55" s="83" t="str">
        <f t="shared" si="40"/>
        <v/>
      </c>
      <c r="AE55" s="86" t="str">
        <f t="shared" si="41"/>
        <v/>
      </c>
      <c r="AF55" s="86" t="str">
        <f t="shared" si="42"/>
        <v/>
      </c>
      <c r="AG55" s="84" t="str">
        <f>IF(AA55&lt;&gt;"", IF(RANK(AF55, AF$5:AF$62)+COUNTIF(AF$55:AF55, AF55) -1&lt;=(B$68-AB$63-AE$63), RANK(AF55, AF$5:AF$62)+COUNTIF(AF$55:AF55, AF55) -1, ""), "")</f>
        <v/>
      </c>
      <c r="AH55" s="93" t="str">
        <f t="shared" si="43"/>
        <v/>
      </c>
      <c r="AI55" s="103" t="str">
        <f t="shared" si="44"/>
        <v/>
      </c>
      <c r="AK55" s="144">
        <f>IF(Y55&lt;&gt; "", Y55/Y63, "")</f>
        <v>1.586776628117164E-2</v>
      </c>
      <c r="AL55" s="62" t="str">
        <f t="shared" si="45"/>
        <v/>
      </c>
      <c r="AM55" s="70">
        <f t="shared" si="46"/>
        <v>-1.5867766281171598E-2</v>
      </c>
      <c r="AO55" s="97" t="str">
        <f t="shared" si="47"/>
        <v/>
      </c>
      <c r="AP55" s="62" t="str">
        <f t="shared" si="24"/>
        <v/>
      </c>
      <c r="AQ55" s="62" t="str">
        <f t="shared" si="25"/>
        <v/>
      </c>
      <c r="AR55" s="145" t="str">
        <f t="shared" si="26"/>
        <v/>
      </c>
    </row>
    <row r="56" spans="1:44" ht="15" customHeight="1" x14ac:dyDescent="0.2">
      <c r="A56" s="47" t="s">
        <v>268</v>
      </c>
      <c r="B56" s="48" t="s">
        <v>326</v>
      </c>
      <c r="C56" s="49"/>
      <c r="D56" s="134"/>
      <c r="E56" s="42" t="str">
        <f t="shared" si="27"/>
        <v/>
      </c>
      <c r="F56" s="43" t="str">
        <f t="shared" si="21"/>
        <v/>
      </c>
      <c r="G56" s="43" t="str">
        <f t="shared" si="28"/>
        <v/>
      </c>
      <c r="H56" s="43" t="str">
        <f>IF(C56&lt;&gt;"", IF(RANK(G56, G$5:G$62)+COUNTIF(G$56:G56, G56) -1&lt;=(H$65-F$63), RANK(G56, G$5:G$62)+COUNTIF(G$56:G56, G56) -1, ""), "")</f>
        <v/>
      </c>
      <c r="I56" s="44" t="str">
        <f t="shared" si="29"/>
        <v/>
      </c>
      <c r="J56" s="142"/>
      <c r="K56" s="134"/>
      <c r="L56" s="42" t="str">
        <f t="shared" si="30"/>
        <v/>
      </c>
      <c r="M56" s="43" t="str">
        <f t="shared" si="22"/>
        <v/>
      </c>
      <c r="N56" s="43" t="str">
        <f t="shared" si="31"/>
        <v/>
      </c>
      <c r="O56" s="43" t="str">
        <f>IF(J56&lt;&gt;"", IF(RANK(N56, N$5:N$62)+COUNTIF(N$56:N56, N56) -1&lt;=(O$65-M$63), RANK(N56, N$5:N$62)+COUNTIF(N$56:N56, N56) -1, ""), "")</f>
        <v/>
      </c>
      <c r="P56" s="44" t="str">
        <f t="shared" si="32"/>
        <v/>
      </c>
      <c r="Q56" s="142"/>
      <c r="R56" s="134"/>
      <c r="S56" s="42" t="str">
        <f t="shared" si="33"/>
        <v/>
      </c>
      <c r="T56" s="43" t="str">
        <f t="shared" si="23"/>
        <v/>
      </c>
      <c r="U56" s="43" t="str">
        <f t="shared" si="34"/>
        <v/>
      </c>
      <c r="V56" s="43" t="str">
        <f>IF(Q56&lt;&gt;"", IF(RANK(U56, U$5:U$62)+COUNTIF(U$56:U56, U56) -1&lt;=(V$65-T$63), RANK(U56, U$5:U$62)+COUNTIF(U$56:U56, U56) -1, ""), "")</f>
        <v/>
      </c>
      <c r="W56" s="44" t="str">
        <f t="shared" si="35"/>
        <v/>
      </c>
      <c r="X56" s="148" t="str">
        <f t="shared" si="36"/>
        <v/>
      </c>
      <c r="Y56" s="50" t="str">
        <f t="shared" si="37"/>
        <v/>
      </c>
      <c r="Z56" s="51"/>
      <c r="AA56" s="84" t="str">
        <f t="shared" si="38"/>
        <v/>
      </c>
      <c r="AB56" s="86" t="str">
        <f t="shared" si="39"/>
        <v/>
      </c>
      <c r="AC56" s="86"/>
      <c r="AD56" s="83" t="str">
        <f t="shared" si="40"/>
        <v/>
      </c>
      <c r="AE56" s="86" t="str">
        <f t="shared" si="41"/>
        <v/>
      </c>
      <c r="AF56" s="86" t="str">
        <f t="shared" si="42"/>
        <v/>
      </c>
      <c r="AG56" s="84" t="str">
        <f>IF(AA56&lt;&gt;"", IF(RANK(AF56, AF$5:AF$62)+COUNTIF(AF$56:AF56, AF56) -1&lt;=(B$68-AB$63-AE$63), RANK(AF56, AF$5:AF$62)+COUNTIF(AF$56:AF56, AF56) -1, ""), "")</f>
        <v/>
      </c>
      <c r="AH56" s="93" t="str">
        <f t="shared" si="43"/>
        <v/>
      </c>
      <c r="AI56" s="103" t="str">
        <f t="shared" si="44"/>
        <v/>
      </c>
      <c r="AK56" s="144" t="str">
        <f>IF(Y56&lt;&gt; "", Y56/Y63, "")</f>
        <v/>
      </c>
      <c r="AL56" s="62" t="str">
        <f t="shared" si="45"/>
        <v/>
      </c>
      <c r="AM56" s="70" t="str">
        <f t="shared" si="46"/>
        <v/>
      </c>
      <c r="AO56" s="97" t="str">
        <f t="shared" si="47"/>
        <v/>
      </c>
      <c r="AP56" s="62" t="str">
        <f t="shared" si="24"/>
        <v/>
      </c>
      <c r="AQ56" s="62" t="str">
        <f t="shared" si="25"/>
        <v/>
      </c>
      <c r="AR56" s="145" t="str">
        <f t="shared" si="26"/>
        <v/>
      </c>
    </row>
    <row r="57" spans="1:44" ht="15" customHeight="1" x14ac:dyDescent="0.2">
      <c r="A57" s="47" t="s">
        <v>269</v>
      </c>
      <c r="B57" s="48" t="s">
        <v>327</v>
      </c>
      <c r="C57" s="49"/>
      <c r="D57" s="134"/>
      <c r="E57" s="42" t="str">
        <f t="shared" si="27"/>
        <v/>
      </c>
      <c r="F57" s="43" t="str">
        <f t="shared" si="21"/>
        <v/>
      </c>
      <c r="G57" s="43" t="str">
        <f t="shared" si="28"/>
        <v/>
      </c>
      <c r="H57" s="43" t="str">
        <f>IF(C57&lt;&gt;"", IF(RANK(G57, G$5:G$62)+COUNTIF(G$57:G57, G57) -1&lt;=(H$65-F$63), RANK(G57, G$5:G$62)+COUNTIF(G$57:G57, G57) -1, ""), "")</f>
        <v/>
      </c>
      <c r="I57" s="44" t="str">
        <f t="shared" si="29"/>
        <v/>
      </c>
      <c r="J57" s="142"/>
      <c r="K57" s="134"/>
      <c r="L57" s="42" t="str">
        <f t="shared" si="30"/>
        <v/>
      </c>
      <c r="M57" s="43" t="str">
        <f t="shared" si="22"/>
        <v/>
      </c>
      <c r="N57" s="43" t="str">
        <f t="shared" si="31"/>
        <v/>
      </c>
      <c r="O57" s="43" t="str">
        <f>IF(J57&lt;&gt;"", IF(RANK(N57, N$5:N$62)+COUNTIF(N$57:N57, N57) -1&lt;=(O$65-M$63), RANK(N57, N$5:N$62)+COUNTIF(N$57:N57, N57) -1, ""), "")</f>
        <v/>
      </c>
      <c r="P57" s="44" t="str">
        <f t="shared" si="32"/>
        <v/>
      </c>
      <c r="Q57" s="142"/>
      <c r="R57" s="134"/>
      <c r="S57" s="42" t="str">
        <f t="shared" si="33"/>
        <v/>
      </c>
      <c r="T57" s="43" t="str">
        <f t="shared" si="23"/>
        <v/>
      </c>
      <c r="U57" s="43" t="str">
        <f t="shared" si="34"/>
        <v/>
      </c>
      <c r="V57" s="43" t="str">
        <f>IF(Q57&lt;&gt;"", IF(RANK(U57, U$5:U$62)+COUNTIF(U$57:U57, U57) -1&lt;=(V$65-T$63), RANK(U57, U$5:U$62)+COUNTIF(U$57:U57, U57) -1, ""), "")</f>
        <v/>
      </c>
      <c r="W57" s="44" t="str">
        <f t="shared" si="35"/>
        <v/>
      </c>
      <c r="X57" s="148" t="str">
        <f t="shared" si="36"/>
        <v/>
      </c>
      <c r="Y57" s="50" t="str">
        <f t="shared" si="37"/>
        <v/>
      </c>
      <c r="Z57" s="51"/>
      <c r="AA57" s="84" t="str">
        <f t="shared" si="38"/>
        <v/>
      </c>
      <c r="AB57" s="86" t="str">
        <f t="shared" si="39"/>
        <v/>
      </c>
      <c r="AC57" s="86"/>
      <c r="AD57" s="83" t="str">
        <f t="shared" si="40"/>
        <v/>
      </c>
      <c r="AE57" s="86" t="str">
        <f t="shared" si="41"/>
        <v/>
      </c>
      <c r="AF57" s="86" t="str">
        <f t="shared" si="42"/>
        <v/>
      </c>
      <c r="AG57" s="84" t="str">
        <f>IF(AA57&lt;&gt;"", IF(RANK(AF57, AF$5:AF$62)+COUNTIF(AF$57:AF57, AF57) -1&lt;=(B$68-AB$63-AE$63), RANK(AF57, AF$5:AF$62)+COUNTIF(AF$57:AF57, AF57) -1, ""), "")</f>
        <v/>
      </c>
      <c r="AH57" s="93" t="str">
        <f t="shared" si="43"/>
        <v/>
      </c>
      <c r="AI57" s="103" t="str">
        <f t="shared" si="44"/>
        <v/>
      </c>
      <c r="AK57" s="144" t="str">
        <f>IF(Y57&lt;&gt; "", Y57/Y63, "")</f>
        <v/>
      </c>
      <c r="AL57" s="62" t="str">
        <f t="shared" si="45"/>
        <v/>
      </c>
      <c r="AM57" s="70" t="str">
        <f t="shared" si="46"/>
        <v/>
      </c>
      <c r="AO57" s="97" t="str">
        <f t="shared" si="47"/>
        <v/>
      </c>
      <c r="AP57" s="62" t="str">
        <f t="shared" si="24"/>
        <v/>
      </c>
      <c r="AQ57" s="62" t="str">
        <f t="shared" si="25"/>
        <v/>
      </c>
      <c r="AR57" s="145" t="str">
        <f t="shared" si="26"/>
        <v/>
      </c>
    </row>
    <row r="58" spans="1:44" ht="15" customHeight="1" x14ac:dyDescent="0.2">
      <c r="A58" s="47" t="s">
        <v>270</v>
      </c>
      <c r="B58" s="48" t="s">
        <v>328</v>
      </c>
      <c r="C58" s="49"/>
      <c r="D58" s="134"/>
      <c r="E58" s="42" t="str">
        <f t="shared" si="27"/>
        <v/>
      </c>
      <c r="F58" s="43" t="str">
        <f t="shared" si="21"/>
        <v/>
      </c>
      <c r="G58" s="43" t="str">
        <f t="shared" si="28"/>
        <v/>
      </c>
      <c r="H58" s="43" t="str">
        <f>IF(C58&lt;&gt;"", IF(RANK(G58, G$5:G$62)+COUNTIF(G$58:G58, G58) -1&lt;=(H$65-F$63), RANK(G58, G$5:G$62)+COUNTIF(G$58:G58, G58) -1, ""), "")</f>
        <v/>
      </c>
      <c r="I58" s="44" t="str">
        <f t="shared" si="29"/>
        <v/>
      </c>
      <c r="J58" s="142"/>
      <c r="K58" s="134"/>
      <c r="L58" s="42" t="str">
        <f t="shared" si="30"/>
        <v/>
      </c>
      <c r="M58" s="43" t="str">
        <f t="shared" si="22"/>
        <v/>
      </c>
      <c r="N58" s="43" t="str">
        <f t="shared" si="31"/>
        <v/>
      </c>
      <c r="O58" s="43" t="str">
        <f>IF(J58&lt;&gt;"", IF(RANK(N58, N$5:N$62)+COUNTIF(N$58:N58, N58) -1&lt;=(O$65-M$63), RANK(N58, N$5:N$62)+COUNTIF(N$58:N58, N58) -1, ""), "")</f>
        <v/>
      </c>
      <c r="P58" s="44" t="str">
        <f t="shared" si="32"/>
        <v/>
      </c>
      <c r="Q58" s="142"/>
      <c r="R58" s="134"/>
      <c r="S58" s="42" t="str">
        <f t="shared" si="33"/>
        <v/>
      </c>
      <c r="T58" s="43" t="str">
        <f t="shared" si="23"/>
        <v/>
      </c>
      <c r="U58" s="43" t="str">
        <f t="shared" si="34"/>
        <v/>
      </c>
      <c r="V58" s="43" t="str">
        <f>IF(Q58&lt;&gt;"", IF(RANK(U58, U$5:U$62)+COUNTIF(U$58:U58, U58) -1&lt;=(V$65-T$63), RANK(U58, U$5:U$62)+COUNTIF(U$58:U58, U58) -1, ""), "")</f>
        <v/>
      </c>
      <c r="W58" s="44" t="str">
        <f t="shared" si="35"/>
        <v/>
      </c>
      <c r="X58" s="148" t="str">
        <f t="shared" si="36"/>
        <v/>
      </c>
      <c r="Y58" s="50" t="str">
        <f t="shared" si="37"/>
        <v/>
      </c>
      <c r="Z58" s="51"/>
      <c r="AA58" s="84" t="str">
        <f t="shared" si="38"/>
        <v/>
      </c>
      <c r="AB58" s="86" t="str">
        <f t="shared" si="39"/>
        <v/>
      </c>
      <c r="AC58" s="86"/>
      <c r="AD58" s="83" t="str">
        <f t="shared" si="40"/>
        <v/>
      </c>
      <c r="AE58" s="86" t="str">
        <f t="shared" si="41"/>
        <v/>
      </c>
      <c r="AF58" s="86" t="str">
        <f t="shared" si="42"/>
        <v/>
      </c>
      <c r="AG58" s="84" t="str">
        <f>IF(AA58&lt;&gt;"", IF(RANK(AF58, AF$5:AF$62)+COUNTIF(AF$58:AF58, AF58) -1&lt;=(B$68-AB$63-AE$63), RANK(AF58, AF$5:AF$62)+COUNTIF(AF$58:AF58, AF58) -1, ""), "")</f>
        <v/>
      </c>
      <c r="AH58" s="93" t="str">
        <f t="shared" si="43"/>
        <v/>
      </c>
      <c r="AI58" s="103" t="str">
        <f t="shared" si="44"/>
        <v/>
      </c>
      <c r="AK58" s="144" t="str">
        <f>IF(Y58&lt;&gt; "", Y58/Y63, "")</f>
        <v/>
      </c>
      <c r="AL58" s="62" t="str">
        <f t="shared" si="45"/>
        <v/>
      </c>
      <c r="AM58" s="70" t="str">
        <f t="shared" si="46"/>
        <v/>
      </c>
      <c r="AO58" s="97" t="str">
        <f t="shared" si="47"/>
        <v/>
      </c>
      <c r="AP58" s="62" t="str">
        <f t="shared" si="24"/>
        <v/>
      </c>
      <c r="AQ58" s="62" t="str">
        <f t="shared" si="25"/>
        <v/>
      </c>
      <c r="AR58" s="145" t="str">
        <f t="shared" si="26"/>
        <v/>
      </c>
    </row>
    <row r="59" spans="1:44" ht="15" customHeight="1" x14ac:dyDescent="0.2">
      <c r="A59" s="47" t="s">
        <v>271</v>
      </c>
      <c r="B59" s="48" t="s">
        <v>329</v>
      </c>
      <c r="C59" s="49"/>
      <c r="D59" s="134"/>
      <c r="E59" s="42" t="str">
        <f t="shared" si="27"/>
        <v/>
      </c>
      <c r="F59" s="43" t="str">
        <f t="shared" si="21"/>
        <v/>
      </c>
      <c r="G59" s="43" t="str">
        <f t="shared" si="28"/>
        <v/>
      </c>
      <c r="H59" s="43" t="str">
        <f>IF(C59&lt;&gt;"", IF(RANK(G59, G$5:G$62)+COUNTIF(G$59:G59, G59) -1&lt;=(H$65-F$63), RANK(G59, G$5:G$62)+COUNTIF(G$59:G59, G59) -1, ""), "")</f>
        <v/>
      </c>
      <c r="I59" s="44" t="str">
        <f t="shared" si="29"/>
        <v/>
      </c>
      <c r="J59" s="142"/>
      <c r="K59" s="134"/>
      <c r="L59" s="42" t="str">
        <f t="shared" si="30"/>
        <v/>
      </c>
      <c r="M59" s="43" t="str">
        <f t="shared" si="22"/>
        <v/>
      </c>
      <c r="N59" s="43" t="str">
        <f t="shared" si="31"/>
        <v/>
      </c>
      <c r="O59" s="43" t="str">
        <f>IF(J59&lt;&gt;"", IF(RANK(N59, N$5:N$62)+COUNTIF(N$59:N59, N59) -1&lt;=(O$65-M$63), RANK(N59, N$5:N$62)+COUNTIF(N$59:N59, N59) -1, ""), "")</f>
        <v/>
      </c>
      <c r="P59" s="44" t="str">
        <f t="shared" si="32"/>
        <v/>
      </c>
      <c r="Q59" s="142"/>
      <c r="R59" s="134"/>
      <c r="S59" s="42" t="str">
        <f t="shared" si="33"/>
        <v/>
      </c>
      <c r="T59" s="43" t="str">
        <f t="shared" si="23"/>
        <v/>
      </c>
      <c r="U59" s="43" t="str">
        <f t="shared" si="34"/>
        <v/>
      </c>
      <c r="V59" s="43" t="str">
        <f>IF(Q59&lt;&gt;"", IF(RANK(U59, U$5:U$62)+COUNTIF(U$59:U59, U59) -1&lt;=(V$65-T$63), RANK(U59, U$5:U$62)+COUNTIF(U$59:U59, U59) -1, ""), "")</f>
        <v/>
      </c>
      <c r="W59" s="44" t="str">
        <f t="shared" si="35"/>
        <v/>
      </c>
      <c r="X59" s="148" t="str">
        <f t="shared" si="36"/>
        <v/>
      </c>
      <c r="Y59" s="50" t="str">
        <f t="shared" si="37"/>
        <v/>
      </c>
      <c r="Z59" s="51"/>
      <c r="AA59" s="84" t="str">
        <f t="shared" si="38"/>
        <v/>
      </c>
      <c r="AB59" s="86" t="str">
        <f t="shared" si="39"/>
        <v/>
      </c>
      <c r="AC59" s="86"/>
      <c r="AD59" s="83" t="str">
        <f t="shared" si="40"/>
        <v/>
      </c>
      <c r="AE59" s="86" t="str">
        <f t="shared" si="41"/>
        <v/>
      </c>
      <c r="AF59" s="86" t="str">
        <f t="shared" si="42"/>
        <v/>
      </c>
      <c r="AG59" s="84" t="str">
        <f>IF(AA59&lt;&gt;"", IF(RANK(AF59, AF$5:AF$62)+COUNTIF(AF$59:AF59, AF59) -1&lt;=(B$68-AB$63-AE$63), RANK(AF59, AF$5:AF$62)+COUNTIF(AF$59:AF59, AF59) -1, ""), "")</f>
        <v/>
      </c>
      <c r="AH59" s="93" t="str">
        <f t="shared" si="43"/>
        <v/>
      </c>
      <c r="AI59" s="103" t="str">
        <f t="shared" si="44"/>
        <v/>
      </c>
      <c r="AK59" s="144" t="str">
        <f>IF(Y59&lt;&gt; "", Y59/Y63, "")</f>
        <v/>
      </c>
      <c r="AL59" s="62" t="str">
        <f t="shared" si="45"/>
        <v/>
      </c>
      <c r="AM59" s="70" t="str">
        <f t="shared" si="46"/>
        <v/>
      </c>
      <c r="AO59" s="97" t="str">
        <f t="shared" si="47"/>
        <v/>
      </c>
      <c r="AP59" s="62" t="str">
        <f t="shared" si="24"/>
        <v/>
      </c>
      <c r="AQ59" s="62" t="str">
        <f t="shared" si="25"/>
        <v/>
      </c>
      <c r="AR59" s="145" t="str">
        <f t="shared" si="26"/>
        <v/>
      </c>
    </row>
    <row r="60" spans="1:44" ht="15" customHeight="1" x14ac:dyDescent="0.2">
      <c r="A60" s="47" t="s">
        <v>272</v>
      </c>
      <c r="B60" s="48" t="s">
        <v>330</v>
      </c>
      <c r="C60" s="49"/>
      <c r="D60" s="134"/>
      <c r="E60" s="42" t="str">
        <f t="shared" si="27"/>
        <v/>
      </c>
      <c r="F60" s="43" t="str">
        <f t="shared" si="21"/>
        <v/>
      </c>
      <c r="G60" s="43" t="str">
        <f t="shared" si="28"/>
        <v/>
      </c>
      <c r="H60" s="43" t="str">
        <f>IF(C60&lt;&gt;"", IF(RANK(G60, G$5:G$62)+COUNTIF(G$60:G60, G60) -1&lt;=(H$65-F$63), RANK(G60, G$5:G$62)+COUNTIF(G$60:G60, G60) -1, ""), "")</f>
        <v/>
      </c>
      <c r="I60" s="44" t="str">
        <f t="shared" si="29"/>
        <v/>
      </c>
      <c r="J60" s="142"/>
      <c r="K60" s="134"/>
      <c r="L60" s="42" t="str">
        <f t="shared" si="30"/>
        <v/>
      </c>
      <c r="M60" s="43" t="str">
        <f t="shared" si="22"/>
        <v/>
      </c>
      <c r="N60" s="43" t="str">
        <f t="shared" si="31"/>
        <v/>
      </c>
      <c r="O60" s="43" t="str">
        <f>IF(J60&lt;&gt;"", IF(RANK(N60, N$5:N$62)+COUNTIF(N$60:N60, N60) -1&lt;=(O$65-M$63), RANK(N60, N$5:N$62)+COUNTIF(N$60:N60, N60) -1, ""), "")</f>
        <v/>
      </c>
      <c r="P60" s="44" t="str">
        <f t="shared" si="32"/>
        <v/>
      </c>
      <c r="Q60" s="142"/>
      <c r="R60" s="134"/>
      <c r="S60" s="42" t="str">
        <f t="shared" si="33"/>
        <v/>
      </c>
      <c r="T60" s="43" t="str">
        <f t="shared" si="23"/>
        <v/>
      </c>
      <c r="U60" s="43" t="str">
        <f t="shared" si="34"/>
        <v/>
      </c>
      <c r="V60" s="43" t="str">
        <f>IF(Q60&lt;&gt;"", IF(RANK(U60, U$5:U$62)+COUNTIF(U$60:U60, U60) -1&lt;=(V$65-T$63), RANK(U60, U$5:U$62)+COUNTIF(U$60:U60, U60) -1, ""), "")</f>
        <v/>
      </c>
      <c r="W60" s="44" t="str">
        <f t="shared" si="35"/>
        <v/>
      </c>
      <c r="X60" s="148" t="str">
        <f t="shared" si="36"/>
        <v/>
      </c>
      <c r="Y60" s="50" t="str">
        <f t="shared" si="37"/>
        <v/>
      </c>
      <c r="Z60" s="51"/>
      <c r="AA60" s="84" t="str">
        <f t="shared" si="38"/>
        <v/>
      </c>
      <c r="AB60" s="86" t="str">
        <f t="shared" si="39"/>
        <v/>
      </c>
      <c r="AC60" s="86"/>
      <c r="AD60" s="83" t="str">
        <f t="shared" si="40"/>
        <v/>
      </c>
      <c r="AE60" s="86" t="str">
        <f t="shared" si="41"/>
        <v/>
      </c>
      <c r="AF60" s="86" t="str">
        <f t="shared" si="42"/>
        <v/>
      </c>
      <c r="AG60" s="84" t="str">
        <f>IF(AA60&lt;&gt;"", IF(RANK(AF60, AF$5:AF$62)+COUNTIF(AF$60:AF60, AF60) -1&lt;=(B$68-AB$63-AE$63), RANK(AF60, AF$5:AF$62)+COUNTIF(AF$60:AF60, AF60) -1, ""), "")</f>
        <v/>
      </c>
      <c r="AH60" s="93" t="str">
        <f t="shared" si="43"/>
        <v/>
      </c>
      <c r="AI60" s="103" t="str">
        <f t="shared" si="44"/>
        <v/>
      </c>
      <c r="AK60" s="144" t="str">
        <f>IF(Y60&lt;&gt; "", Y60/Y63, "")</f>
        <v/>
      </c>
      <c r="AL60" s="62" t="str">
        <f t="shared" si="45"/>
        <v/>
      </c>
      <c r="AM60" s="70" t="str">
        <f t="shared" si="46"/>
        <v/>
      </c>
      <c r="AO60" s="97" t="str">
        <f t="shared" si="47"/>
        <v/>
      </c>
      <c r="AP60" s="62" t="str">
        <f t="shared" si="24"/>
        <v/>
      </c>
      <c r="AQ60" s="62" t="str">
        <f t="shared" si="25"/>
        <v/>
      </c>
      <c r="AR60" s="145" t="str">
        <f t="shared" si="26"/>
        <v/>
      </c>
    </row>
    <row r="61" spans="1:44" ht="15" customHeight="1" x14ac:dyDescent="0.2">
      <c r="A61" s="47" t="s">
        <v>273</v>
      </c>
      <c r="B61" s="48" t="s">
        <v>331</v>
      </c>
      <c r="C61" s="49"/>
      <c r="D61" s="134"/>
      <c r="E61" s="42" t="str">
        <f t="shared" si="27"/>
        <v/>
      </c>
      <c r="F61" s="43" t="str">
        <f t="shared" si="21"/>
        <v/>
      </c>
      <c r="G61" s="43" t="str">
        <f t="shared" si="28"/>
        <v/>
      </c>
      <c r="H61" s="43" t="str">
        <f>IF(C61&lt;&gt;"", IF(RANK(G61, G$5:G$62)+COUNTIF(G$61:G61, G61) -1&lt;=(H$65-F$63), RANK(G61, G$5:G$62)+COUNTIF(G$61:G61, G61) -1, ""), "")</f>
        <v/>
      </c>
      <c r="I61" s="44" t="str">
        <f t="shared" si="29"/>
        <v/>
      </c>
      <c r="J61" s="142"/>
      <c r="K61" s="134"/>
      <c r="L61" s="42" t="str">
        <f t="shared" si="30"/>
        <v/>
      </c>
      <c r="M61" s="43" t="str">
        <f t="shared" si="22"/>
        <v/>
      </c>
      <c r="N61" s="43" t="str">
        <f t="shared" si="31"/>
        <v/>
      </c>
      <c r="O61" s="43" t="str">
        <f>IF(J61&lt;&gt;"", IF(RANK(N61, N$5:N$62)+COUNTIF(N$61:N61, N61) -1&lt;=(O$65-M$63), RANK(N61, N$5:N$62)+COUNTIF(N$61:N61, N61) -1, ""), "")</f>
        <v/>
      </c>
      <c r="P61" s="44" t="str">
        <f t="shared" si="32"/>
        <v/>
      </c>
      <c r="Q61" s="142"/>
      <c r="R61" s="134"/>
      <c r="S61" s="42" t="str">
        <f t="shared" si="33"/>
        <v/>
      </c>
      <c r="T61" s="43" t="str">
        <f t="shared" si="23"/>
        <v/>
      </c>
      <c r="U61" s="43" t="str">
        <f t="shared" si="34"/>
        <v/>
      </c>
      <c r="V61" s="43" t="str">
        <f>IF(Q61&lt;&gt;"", IF(RANK(U61, U$5:U$62)+COUNTIF(U$61:U61, U61) -1&lt;=(V$65-T$63), RANK(U61, U$5:U$62)+COUNTIF(U$61:U61, U61) -1, ""), "")</f>
        <v/>
      </c>
      <c r="W61" s="44" t="str">
        <f t="shared" si="35"/>
        <v/>
      </c>
      <c r="X61" s="148" t="str">
        <f t="shared" si="36"/>
        <v/>
      </c>
      <c r="Y61" s="50" t="str">
        <f t="shared" si="37"/>
        <v/>
      </c>
      <c r="Z61" s="51"/>
      <c r="AA61" s="84" t="str">
        <f t="shared" si="38"/>
        <v/>
      </c>
      <c r="AB61" s="86" t="str">
        <f t="shared" si="39"/>
        <v/>
      </c>
      <c r="AC61" s="86"/>
      <c r="AD61" s="83" t="str">
        <f t="shared" si="40"/>
        <v/>
      </c>
      <c r="AE61" s="86" t="str">
        <f t="shared" si="41"/>
        <v/>
      </c>
      <c r="AF61" s="86" t="str">
        <f t="shared" si="42"/>
        <v/>
      </c>
      <c r="AG61" s="84" t="str">
        <f>IF(AA61&lt;&gt;"", IF(RANK(AF61, AF$5:AF$62)+COUNTIF(AF$61:AF61, AF61) -1&lt;=(B$68-AB$63-AE$63), RANK(AF61, AF$5:AF$62)+COUNTIF(AF$61:AF61, AF61) -1, ""), "")</f>
        <v/>
      </c>
      <c r="AH61" s="93" t="str">
        <f t="shared" si="43"/>
        <v/>
      </c>
      <c r="AI61" s="103" t="str">
        <f t="shared" si="44"/>
        <v/>
      </c>
      <c r="AK61" s="144" t="str">
        <f>IF(Y61&lt;&gt; "", Y61/Y63, "")</f>
        <v/>
      </c>
      <c r="AL61" s="62" t="str">
        <f t="shared" si="45"/>
        <v/>
      </c>
      <c r="AM61" s="70" t="str">
        <f t="shared" si="46"/>
        <v/>
      </c>
      <c r="AO61" s="97" t="str">
        <f t="shared" si="47"/>
        <v/>
      </c>
      <c r="AP61" s="62" t="str">
        <f t="shared" si="24"/>
        <v/>
      </c>
      <c r="AQ61" s="62" t="str">
        <f t="shared" si="25"/>
        <v/>
      </c>
      <c r="AR61" s="145" t="str">
        <f t="shared" si="26"/>
        <v/>
      </c>
    </row>
    <row r="62" spans="1:44" ht="15" customHeight="1" thickBot="1" x14ac:dyDescent="0.25">
      <c r="A62" s="47" t="s">
        <v>274</v>
      </c>
      <c r="B62" s="48" t="s">
        <v>332</v>
      </c>
      <c r="C62" s="49"/>
      <c r="D62" s="134"/>
      <c r="E62" s="42" t="str">
        <f t="shared" si="27"/>
        <v/>
      </c>
      <c r="F62" s="43" t="str">
        <f t="shared" si="21"/>
        <v/>
      </c>
      <c r="G62" s="43" t="str">
        <f t="shared" si="28"/>
        <v/>
      </c>
      <c r="H62" s="43" t="str">
        <f>IF(C62&lt;&gt;"", IF(RANK(G62, G$5:G$62)+COUNTIF(G$62:G62, G62) -1&lt;=(H$65-F$63), RANK(G62, G$5:G$62)+COUNTIF(G$62:G62, G62) -1, ""), "")</f>
        <v/>
      </c>
      <c r="I62" s="44" t="str">
        <f t="shared" si="29"/>
        <v/>
      </c>
      <c r="J62" s="142"/>
      <c r="K62" s="134"/>
      <c r="L62" s="42" t="str">
        <f t="shared" si="30"/>
        <v/>
      </c>
      <c r="M62" s="43" t="str">
        <f t="shared" si="22"/>
        <v/>
      </c>
      <c r="N62" s="43" t="str">
        <f t="shared" si="31"/>
        <v/>
      </c>
      <c r="O62" s="43" t="str">
        <f>IF(J62&lt;&gt;"", IF(RANK(N62, N$5:N$62)+COUNTIF(N$62:N62, N62) -1&lt;=(O$65-M$63), RANK(N62, N$5:N$62)+COUNTIF(N$62:N62, N62) -1, ""), "")</f>
        <v/>
      </c>
      <c r="P62" s="44" t="str">
        <f t="shared" si="32"/>
        <v/>
      </c>
      <c r="Q62" s="142"/>
      <c r="R62" s="134"/>
      <c r="S62" s="42" t="str">
        <f t="shared" si="33"/>
        <v/>
      </c>
      <c r="T62" s="43" t="str">
        <f t="shared" si="23"/>
        <v/>
      </c>
      <c r="U62" s="43" t="str">
        <f t="shared" si="34"/>
        <v/>
      </c>
      <c r="V62" s="43" t="str">
        <f>IF(Q62&lt;&gt;"", IF(RANK(U62, U$5:U$62)+COUNTIF(U$62:U62, U62) -1&lt;=(V$65-T$63), RANK(U62, U$5:U$62)+COUNTIF(U$62:U62, U62) -1, ""), "")</f>
        <v/>
      </c>
      <c r="W62" s="44" t="str">
        <f t="shared" si="35"/>
        <v/>
      </c>
      <c r="X62" s="148" t="str">
        <f t="shared" si="36"/>
        <v/>
      </c>
      <c r="Y62" s="50" t="str">
        <f t="shared" si="37"/>
        <v/>
      </c>
      <c r="Z62" s="52"/>
      <c r="AA62" s="84" t="str">
        <f t="shared" si="38"/>
        <v/>
      </c>
      <c r="AB62" s="88" t="str">
        <f t="shared" si="39"/>
        <v/>
      </c>
      <c r="AC62" s="88"/>
      <c r="AD62" s="83" t="str">
        <f t="shared" si="40"/>
        <v/>
      </c>
      <c r="AE62" s="88" t="str">
        <f t="shared" si="41"/>
        <v/>
      </c>
      <c r="AF62" s="88" t="str">
        <f t="shared" si="42"/>
        <v/>
      </c>
      <c r="AG62" s="84" t="str">
        <f>IF(AA62&lt;&gt;"", IF(RANK(AF62, AF$5:AF$62)+COUNTIF(AF$62:AF62, AF62) -1&lt;=(B$68-AB$63-AE$63), RANK(AF62, AF$5:AF$62)+COUNTIF(AF$62:AF62, AF62) -1, ""), "")</f>
        <v/>
      </c>
      <c r="AH62" s="93" t="str">
        <f t="shared" si="43"/>
        <v/>
      </c>
      <c r="AI62" s="104" t="str">
        <f t="shared" si="44"/>
        <v/>
      </c>
      <c r="AK62" s="144" t="str">
        <f>IF(Y62&lt;&gt; "", Y62/Y63, "")</f>
        <v/>
      </c>
      <c r="AL62" s="62" t="str">
        <f t="shared" si="45"/>
        <v/>
      </c>
      <c r="AM62" s="146" t="str">
        <f t="shared" si="46"/>
        <v/>
      </c>
      <c r="AO62" s="97" t="str">
        <f t="shared" si="47"/>
        <v/>
      </c>
      <c r="AP62" s="62" t="str">
        <f t="shared" si="24"/>
        <v/>
      </c>
      <c r="AQ62" s="62" t="str">
        <f t="shared" si="25"/>
        <v/>
      </c>
      <c r="AR62" s="147" t="str">
        <f>IF(AP62&lt;&gt;"", AQ62-AP62, "")</f>
        <v/>
      </c>
    </row>
    <row r="63" spans="1:44" ht="15" customHeight="1" thickBot="1" x14ac:dyDescent="0.25">
      <c r="A63" s="203" t="s">
        <v>55</v>
      </c>
      <c r="B63" s="247"/>
      <c r="C63" s="53">
        <f>SUM(C5:C62)</f>
        <v>373166</v>
      </c>
      <c r="D63" s="136">
        <f>_xlfn.FLOOR.MATH(C63/(H65+1))+1</f>
        <v>41463</v>
      </c>
      <c r="E63" s="54"/>
      <c r="F63" s="54">
        <f>SUM(F5:F62)</f>
        <v>7</v>
      </c>
      <c r="G63" s="54"/>
      <c r="H63" s="54"/>
      <c r="I63" s="54">
        <f>SUM(I5:I62)</f>
        <v>8</v>
      </c>
      <c r="J63" s="54">
        <f>SUM(J5:J62)</f>
        <v>300904</v>
      </c>
      <c r="K63" s="136">
        <f>_xlfn.FLOOR.MATH(J63/(O65+1))+1</f>
        <v>42987</v>
      </c>
      <c r="L63" s="54"/>
      <c r="M63" s="54">
        <f>SUM(M5:M62)</f>
        <v>4</v>
      </c>
      <c r="N63" s="54"/>
      <c r="O63" s="54"/>
      <c r="P63" s="54">
        <f>SUM(P5:P62)</f>
        <v>6</v>
      </c>
      <c r="Q63" s="54">
        <f>SUM(Q5:Q62)</f>
        <v>468876</v>
      </c>
      <c r="R63" s="136">
        <f>_xlfn.FLOOR.MATH(Q63/(V65+1))+1</f>
        <v>39074</v>
      </c>
      <c r="S63" s="54"/>
      <c r="T63" s="54">
        <f>SUM(T5:T62)</f>
        <v>10</v>
      </c>
      <c r="U63" s="54"/>
      <c r="V63" s="54"/>
      <c r="W63" s="54">
        <f>SUM(W5:W62)</f>
        <v>11</v>
      </c>
      <c r="X63" s="150">
        <f>SUM(X5:X62)</f>
        <v>25</v>
      </c>
      <c r="Y63" s="137">
        <f>SUM(Y5:Y62)</f>
        <v>1142946</v>
      </c>
      <c r="Z63" s="57">
        <f>_xlfn.FLOOR.MATH(Y63/(B68+1)) +1</f>
        <v>21980</v>
      </c>
      <c r="AA63" s="89">
        <f>SUM(AA5:AA62)</f>
        <v>1074680</v>
      </c>
      <c r="AB63" s="89">
        <f>SUM(AB5:AB62)</f>
        <v>0</v>
      </c>
      <c r="AC63" s="89">
        <f>_xlfn.FLOOR.MATH(AA63/(B68-AB63+1))+1</f>
        <v>20667</v>
      </c>
      <c r="AD63" s="90"/>
      <c r="AE63" s="89">
        <f>SUM(AE5:AE62)</f>
        <v>50</v>
      </c>
      <c r="AF63" s="89"/>
      <c r="AG63" s="89"/>
      <c r="AH63" s="94">
        <f>SUM(AH5:AH62)</f>
        <v>51</v>
      </c>
      <c r="AI63" s="105">
        <f>SUM(AI5:AI62)</f>
        <v>26</v>
      </c>
      <c r="AK63" s="106">
        <f>SUM(AK5:AK62)</f>
        <v>1</v>
      </c>
      <c r="AL63" s="91">
        <f>SUM(AL5:AL62)</f>
        <v>1</v>
      </c>
      <c r="AM63" s="107">
        <f>SUM(AM5:AM62)</f>
        <v>-6.6960326172704754E-16</v>
      </c>
      <c r="AO63" s="108">
        <f>SUM(AO5:AO62)</f>
        <v>1074680</v>
      </c>
      <c r="AP63" s="91">
        <f>SUM(AP5:AP62)</f>
        <v>1</v>
      </c>
      <c r="AQ63" s="91">
        <f>SUM(AQ5:AQ62)</f>
        <v>1</v>
      </c>
      <c r="AR63" s="107">
        <f>SUM(AR5:AR62)</f>
        <v>8.3266726846886741E-17</v>
      </c>
    </row>
    <row r="64" spans="1:44" ht="15" customHeight="1" x14ac:dyDescent="0.2">
      <c r="C64" s="7"/>
      <c r="D64" s="8"/>
      <c r="E64" s="8"/>
      <c r="F64" s="8"/>
      <c r="G64" s="8"/>
      <c r="H64" s="8"/>
      <c r="I64" s="9"/>
      <c r="J64" s="7"/>
      <c r="K64" s="8"/>
      <c r="L64" s="8"/>
      <c r="M64" s="8"/>
      <c r="N64" s="8"/>
      <c r="O64" s="8"/>
      <c r="P64" s="9"/>
      <c r="Q64" s="7"/>
      <c r="R64" s="8"/>
      <c r="S64" s="8"/>
      <c r="T64" s="8"/>
      <c r="U64" s="8"/>
      <c r="V64" s="8"/>
      <c r="W64" s="9"/>
    </row>
    <row r="65" spans="1:44" ht="15" customHeight="1" x14ac:dyDescent="0.2">
      <c r="A65" s="201" t="s">
        <v>115</v>
      </c>
      <c r="B65" s="201"/>
      <c r="C65" s="10" t="s">
        <v>126</v>
      </c>
      <c r="D65" s="95"/>
      <c r="H65" s="11">
        <f>Seats!K31</f>
        <v>8</v>
      </c>
      <c r="I65" s="12"/>
      <c r="J65" s="10" t="s">
        <v>126</v>
      </c>
      <c r="K65" s="95"/>
      <c r="O65" s="11">
        <f>Seats!K32</f>
        <v>6</v>
      </c>
      <c r="P65" s="12"/>
      <c r="Q65" s="10" t="s">
        <v>126</v>
      </c>
      <c r="R65" s="95"/>
      <c r="V65" s="11">
        <f>Seats!K33</f>
        <v>11</v>
      </c>
      <c r="W65" s="12"/>
      <c r="X65" s="17"/>
      <c r="Y65" s="2"/>
      <c r="AF65" s="95"/>
      <c r="AG65" s="95"/>
      <c r="AH65" s="95"/>
      <c r="AI65" s="95"/>
      <c r="AJ65" s="95"/>
      <c r="AK65" s="95"/>
      <c r="AL65" s="95" t="s">
        <v>135</v>
      </c>
      <c r="AM65" s="92" cm="1">
        <f t="array" ref="AM65">SUM(IF(AM5:AM62&lt;&gt;"", ABS(AM5:AM62), 0))/COUNT(AM5:AM62)</f>
        <v>3.7318110103392284E-3</v>
      </c>
      <c r="AN65" s="95"/>
      <c r="AO65" s="95"/>
      <c r="AP65" s="95"/>
      <c r="AQ65" s="95" t="s">
        <v>135</v>
      </c>
      <c r="AR65" s="92" cm="1">
        <f t="array" ref="AR65">SUM(IF(AR5:AR62&lt;&gt;"", ABS(AR5:AR62), 0))/COUNT(AR5:AR62)</f>
        <v>5.7513153026126709E-3</v>
      </c>
    </row>
    <row r="66" spans="1:44" ht="15" customHeight="1" thickBot="1" x14ac:dyDescent="0.25">
      <c r="C66" s="13" t="s">
        <v>204</v>
      </c>
      <c r="D66" s="15"/>
      <c r="E66" s="14"/>
      <c r="F66" s="14"/>
      <c r="G66" s="14"/>
      <c r="H66" s="15">
        <f>_xlfn.FLOOR.MATH(C63/(H65+1))+1</f>
        <v>41463</v>
      </c>
      <c r="I66" s="16"/>
      <c r="J66" s="13" t="s">
        <v>204</v>
      </c>
      <c r="K66" s="15"/>
      <c r="L66" s="14"/>
      <c r="M66" s="14"/>
      <c r="N66" s="14"/>
      <c r="O66" s="15">
        <f>_xlfn.FLOOR.MATH(J63/(O65+1))+1</f>
        <v>42987</v>
      </c>
      <c r="P66" s="16"/>
      <c r="Q66" s="13" t="s">
        <v>204</v>
      </c>
      <c r="R66" s="15"/>
      <c r="S66" s="14"/>
      <c r="T66" s="14"/>
      <c r="U66" s="14"/>
      <c r="V66" s="15">
        <f>_xlfn.FLOOR.MATH(Q63/(V65+1))+1</f>
        <v>39074</v>
      </c>
      <c r="W66" s="16"/>
      <c r="AF66" s="95">
        <f>COUNT(AH5:AH62)</f>
        <v>4</v>
      </c>
      <c r="AG66" s="95" t="s">
        <v>145</v>
      </c>
      <c r="AH66" s="95"/>
      <c r="AI66" s="95"/>
      <c r="AJ66" s="95"/>
      <c r="AK66" s="95"/>
      <c r="AL66" s="95"/>
      <c r="AM66" s="95"/>
      <c r="AN66" s="95"/>
      <c r="AO66" s="95"/>
      <c r="AP66" s="95"/>
      <c r="AQ66" s="95"/>
      <c r="AR66" s="95"/>
    </row>
    <row r="67" spans="1:44" ht="15" customHeight="1" x14ac:dyDescent="0.2">
      <c r="A67" s="6"/>
      <c r="B67" s="6"/>
      <c r="AF67" s="96">
        <f>AO63/Y63</f>
        <v>0.94027189386025234</v>
      </c>
      <c r="AG67" s="95" t="s">
        <v>139</v>
      </c>
      <c r="AH67" s="95"/>
      <c r="AI67" s="95"/>
      <c r="AJ67" s="95"/>
      <c r="AK67" s="95"/>
      <c r="AL67" s="95"/>
      <c r="AM67" s="95"/>
      <c r="AN67" s="95"/>
      <c r="AO67" s="95"/>
      <c r="AP67" s="95"/>
      <c r="AQ67" s="95"/>
      <c r="AR67" s="95"/>
    </row>
    <row r="68" spans="1:44" ht="15" customHeight="1" x14ac:dyDescent="0.2">
      <c r="A68" s="6" t="s">
        <v>208</v>
      </c>
      <c r="B68" s="6">
        <v>51</v>
      </c>
      <c r="AF68" s="95"/>
      <c r="AG68" s="95"/>
      <c r="AH68" s="95"/>
      <c r="AI68" s="95"/>
      <c r="AJ68" s="95"/>
      <c r="AK68" s="95"/>
      <c r="AL68" s="95"/>
      <c r="AM68" s="95"/>
      <c r="AN68" s="95"/>
      <c r="AO68" s="95"/>
      <c r="AP68" s="95"/>
      <c r="AQ68" s="95"/>
      <c r="AR68" s="95"/>
    </row>
    <row r="69" spans="1:44" ht="15" customHeight="1" x14ac:dyDescent="0.2">
      <c r="AF69" s="95"/>
      <c r="AG69" s="95"/>
      <c r="AH69" s="95"/>
      <c r="AI69" s="95"/>
      <c r="AJ69" s="95"/>
      <c r="AK69" s="95"/>
      <c r="AL69" s="95"/>
      <c r="AM69" s="95"/>
      <c r="AN69" s="95"/>
      <c r="AO69" s="95"/>
      <c r="AP69" s="95"/>
      <c r="AQ69" s="95"/>
      <c r="AR69" s="95"/>
    </row>
  </sheetData>
  <mergeCells count="24">
    <mergeCell ref="AI2:AI4"/>
    <mergeCell ref="AK3:AM3"/>
    <mergeCell ref="AO3:AR3"/>
    <mergeCell ref="A1:B1"/>
    <mergeCell ref="A2:A4"/>
    <mergeCell ref="B2:B4"/>
    <mergeCell ref="C2:Q2"/>
    <mergeCell ref="X2:X4"/>
    <mergeCell ref="A63:B63"/>
    <mergeCell ref="A65:B65"/>
    <mergeCell ref="AA1:AH1"/>
    <mergeCell ref="Y2:Y4"/>
    <mergeCell ref="Z2:Z4"/>
    <mergeCell ref="AA2:AA4"/>
    <mergeCell ref="AB2:AB4"/>
    <mergeCell ref="C3:I3"/>
    <mergeCell ref="J3:P3"/>
    <mergeCell ref="Q3:W3"/>
    <mergeCell ref="AC2:AC4"/>
    <mergeCell ref="AD2:AD4"/>
    <mergeCell ref="AE2:AE4"/>
    <mergeCell ref="AF2:AF4"/>
    <mergeCell ref="AG2:AG4"/>
    <mergeCell ref="AH2:AH4"/>
  </mergeCells>
  <pageMargins left="0.7" right="0.7" top="0.75" bottom="0.75" header="0.3" footer="0.3"/>
  <pageSetup paperSize="66" scale="1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9</vt:i4>
      </vt:variant>
    </vt:vector>
  </HeadingPairs>
  <TitlesOfParts>
    <vt:vector size="22" baseType="lpstr">
      <vt:lpstr>Constituencies</vt:lpstr>
      <vt:lpstr>Seats</vt:lpstr>
      <vt:lpstr>Norms</vt:lpstr>
      <vt:lpstr>Map</vt:lpstr>
      <vt:lpstr>EC</vt:lpstr>
      <vt:lpstr>FS</vt:lpstr>
      <vt:lpstr>GT</vt:lpstr>
      <vt:lpstr>KZN</vt:lpstr>
      <vt:lpstr>MP</vt:lpstr>
      <vt:lpstr>NC</vt:lpstr>
      <vt:lpstr>LM</vt:lpstr>
      <vt:lpstr>NW</vt:lpstr>
      <vt:lpstr>WC</vt:lpstr>
      <vt:lpstr>EC!Print_Area</vt:lpstr>
      <vt:lpstr>FS!Print_Area</vt:lpstr>
      <vt:lpstr>GT!Print_Area</vt:lpstr>
      <vt:lpstr>KZN!Print_Area</vt:lpstr>
      <vt:lpstr>LM!Print_Area</vt:lpstr>
      <vt:lpstr>MP!Print_Area</vt:lpstr>
      <vt:lpstr>NC!Print_Area</vt:lpstr>
      <vt:lpstr>NW!Print_Area</vt:lpstr>
      <vt:lpstr>WC!Print_Area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Coleman, Collin</dc:creator>
  <cp:lastModifiedBy>Norman du Plessis</cp:lastModifiedBy>
  <cp:lastPrinted>2024-11-11T08:45:08Z</cp:lastPrinted>
  <dcterms:created xsi:type="dcterms:W3CDTF">2024-08-13T10:28:47Z</dcterms:created>
  <dcterms:modified xsi:type="dcterms:W3CDTF">2025-05-20T16:22:14Z</dcterms:modified>
</cp:coreProperties>
</file>