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aa40606fd7125f4/Documents/Work/ERCP klaar/Models/2024/"/>
    </mc:Choice>
  </mc:AlternateContent>
  <xr:revisionPtr revIDLastSave="4" documentId="13_ncr:1_{BAAF6890-24ED-0B45-B375-1243C4B6CC67}" xr6:coauthVersionLast="47" xr6:coauthVersionMax="47" xr10:uidLastSave="{AECBC0AC-F900-8048-BCE8-AFAF10B82C4E}"/>
  <bookViews>
    <workbookView xWindow="5000" yWindow="500" windowWidth="38120" windowHeight="26380" activeTab="9" xr2:uid="{56DF51C2-4DBE-8142-9D08-E512C28A55C8}"/>
  </bookViews>
  <sheets>
    <sheet name="EC" sheetId="4" r:id="rId1"/>
    <sheet name="FS" sheetId="5" r:id="rId2"/>
    <sheet name="GT" sheetId="6" r:id="rId3"/>
    <sheet name="KZN" sheetId="7" r:id="rId4"/>
    <sheet name="LIM" sheetId="8" r:id="rId5"/>
    <sheet name="MP" sheetId="9" r:id="rId6"/>
    <sheet name="NW" sheetId="10" r:id="rId7"/>
    <sheet name="NC" sheetId="11" r:id="rId8"/>
    <sheet name="WC" sheetId="12" r:id="rId9"/>
    <sheet name="National N.1.6" sheetId="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3" i="2"/>
  <c r="B4" i="2" l="1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3" i="2"/>
  <c r="C62" i="12" l="1"/>
  <c r="J20" i="12" s="1"/>
  <c r="J60" i="12"/>
  <c r="H60" i="12"/>
  <c r="G60" i="12"/>
  <c r="E60" i="12"/>
  <c r="F60" i="12" s="1"/>
  <c r="J59" i="12"/>
  <c r="H59" i="12"/>
  <c r="G59" i="12"/>
  <c r="E59" i="12"/>
  <c r="F59" i="12" s="1"/>
  <c r="J58" i="12"/>
  <c r="H58" i="12"/>
  <c r="G58" i="12"/>
  <c r="E58" i="12"/>
  <c r="F58" i="12" s="1"/>
  <c r="J57" i="12"/>
  <c r="H57" i="12"/>
  <c r="G57" i="12"/>
  <c r="E57" i="12"/>
  <c r="F57" i="12" s="1"/>
  <c r="J56" i="12"/>
  <c r="H56" i="12"/>
  <c r="G56" i="12"/>
  <c r="E56" i="12"/>
  <c r="F56" i="12" s="1"/>
  <c r="J55" i="12"/>
  <c r="H55" i="12"/>
  <c r="G55" i="12"/>
  <c r="E55" i="12"/>
  <c r="F55" i="12" s="1"/>
  <c r="J54" i="12"/>
  <c r="J53" i="12"/>
  <c r="J52" i="12"/>
  <c r="J51" i="12"/>
  <c r="H51" i="12"/>
  <c r="G51" i="12"/>
  <c r="E51" i="12"/>
  <c r="F51" i="12" s="1"/>
  <c r="J50" i="12"/>
  <c r="J49" i="12"/>
  <c r="H49" i="12"/>
  <c r="G49" i="12"/>
  <c r="E49" i="12"/>
  <c r="F49" i="12" s="1"/>
  <c r="J48" i="12"/>
  <c r="J47" i="12"/>
  <c r="J46" i="12"/>
  <c r="J45" i="12"/>
  <c r="J44" i="12"/>
  <c r="J43" i="12"/>
  <c r="J42" i="12"/>
  <c r="J41" i="12"/>
  <c r="J40" i="12"/>
  <c r="H40" i="12"/>
  <c r="G40" i="12"/>
  <c r="E40" i="12"/>
  <c r="F40" i="12" s="1"/>
  <c r="J39" i="12"/>
  <c r="H39" i="12"/>
  <c r="G39" i="12"/>
  <c r="E39" i="12"/>
  <c r="F39" i="12" s="1"/>
  <c r="J38" i="12"/>
  <c r="J37" i="12"/>
  <c r="J36" i="12"/>
  <c r="J35" i="12"/>
  <c r="J34" i="12"/>
  <c r="H34" i="12"/>
  <c r="G34" i="12"/>
  <c r="E34" i="12"/>
  <c r="F34" i="12" s="1"/>
  <c r="J33" i="12"/>
  <c r="J32" i="12"/>
  <c r="J31" i="12"/>
  <c r="H31" i="12"/>
  <c r="G31" i="12"/>
  <c r="E31" i="12"/>
  <c r="F31" i="12" s="1"/>
  <c r="J30" i="12"/>
  <c r="J29" i="12"/>
  <c r="H29" i="12"/>
  <c r="G29" i="12"/>
  <c r="E29" i="12"/>
  <c r="F29" i="12" s="1"/>
  <c r="J28" i="12"/>
  <c r="J27" i="12"/>
  <c r="J26" i="12"/>
  <c r="J25" i="12"/>
  <c r="J24" i="12"/>
  <c r="J23" i="12"/>
  <c r="J22" i="12"/>
  <c r="H22" i="12"/>
  <c r="G22" i="12"/>
  <c r="E22" i="12"/>
  <c r="F22" i="12" s="1"/>
  <c r="J21" i="12"/>
  <c r="J19" i="12"/>
  <c r="J16" i="12"/>
  <c r="J13" i="12"/>
  <c r="J10" i="12"/>
  <c r="J7" i="12"/>
  <c r="J4" i="12"/>
  <c r="C62" i="11"/>
  <c r="J20" i="11" s="1"/>
  <c r="J61" i="11"/>
  <c r="H61" i="11"/>
  <c r="G61" i="11"/>
  <c r="E61" i="11"/>
  <c r="F61" i="11" s="1"/>
  <c r="J60" i="11"/>
  <c r="H60" i="11"/>
  <c r="G60" i="11"/>
  <c r="E60" i="11"/>
  <c r="F60" i="11" s="1"/>
  <c r="J59" i="11"/>
  <c r="H59" i="11"/>
  <c r="G59" i="11"/>
  <c r="E59" i="11"/>
  <c r="F59" i="11" s="1"/>
  <c r="J58" i="11"/>
  <c r="H58" i="11"/>
  <c r="G58" i="11"/>
  <c r="E58" i="11"/>
  <c r="F58" i="11" s="1"/>
  <c r="J57" i="11"/>
  <c r="H57" i="11"/>
  <c r="G57" i="11"/>
  <c r="E57" i="11"/>
  <c r="F57" i="11" s="1"/>
  <c r="J56" i="11"/>
  <c r="H56" i="11"/>
  <c r="G56" i="11"/>
  <c r="E56" i="11"/>
  <c r="F56" i="11" s="1"/>
  <c r="J55" i="11"/>
  <c r="H55" i="11"/>
  <c r="G55" i="11"/>
  <c r="E55" i="11"/>
  <c r="F55" i="11" s="1"/>
  <c r="J54" i="11"/>
  <c r="J53" i="11"/>
  <c r="J51" i="11"/>
  <c r="H51" i="11"/>
  <c r="G51" i="11"/>
  <c r="E51" i="11"/>
  <c r="F51" i="11" s="1"/>
  <c r="J50" i="11"/>
  <c r="J48" i="11"/>
  <c r="J47" i="11"/>
  <c r="J45" i="11"/>
  <c r="H45" i="11"/>
  <c r="G45" i="11"/>
  <c r="E45" i="11"/>
  <c r="F45" i="11" s="1"/>
  <c r="J44" i="11"/>
  <c r="J42" i="11"/>
  <c r="J41" i="11"/>
  <c r="J39" i="11"/>
  <c r="H39" i="11"/>
  <c r="G39" i="11"/>
  <c r="E39" i="11"/>
  <c r="F39" i="11" s="1"/>
  <c r="J38" i="11"/>
  <c r="H38" i="11"/>
  <c r="G38" i="11"/>
  <c r="E38" i="11"/>
  <c r="F38" i="11" s="1"/>
  <c r="J36" i="11"/>
  <c r="J35" i="11"/>
  <c r="J34" i="11"/>
  <c r="H34" i="11"/>
  <c r="G34" i="11"/>
  <c r="E34" i="11"/>
  <c r="F34" i="11" s="1"/>
  <c r="J33" i="11"/>
  <c r="J32" i="11"/>
  <c r="J31" i="11"/>
  <c r="H31" i="11"/>
  <c r="G31" i="11"/>
  <c r="E31" i="11"/>
  <c r="F31" i="11" s="1"/>
  <c r="J30" i="11"/>
  <c r="J29" i="11"/>
  <c r="H29" i="11"/>
  <c r="G29" i="11"/>
  <c r="E29" i="11"/>
  <c r="F29" i="11" s="1"/>
  <c r="J27" i="11"/>
  <c r="J26" i="11"/>
  <c r="J24" i="11"/>
  <c r="H24" i="11"/>
  <c r="G24" i="11"/>
  <c r="E24" i="11"/>
  <c r="F24" i="11" s="1"/>
  <c r="J23" i="11"/>
  <c r="J22" i="11"/>
  <c r="H22" i="11"/>
  <c r="G22" i="11"/>
  <c r="E22" i="11"/>
  <c r="F22" i="11" s="1"/>
  <c r="J21" i="11"/>
  <c r="H21" i="11"/>
  <c r="G21" i="11"/>
  <c r="E21" i="11"/>
  <c r="F21" i="11" s="1"/>
  <c r="J19" i="11"/>
  <c r="J16" i="11"/>
  <c r="J13" i="11"/>
  <c r="J10" i="11"/>
  <c r="J7" i="11"/>
  <c r="C62" i="10"/>
  <c r="J20" i="10" s="1"/>
  <c r="J61" i="10"/>
  <c r="H61" i="10"/>
  <c r="G61" i="10"/>
  <c r="E61" i="10"/>
  <c r="F61" i="10" s="1"/>
  <c r="J60" i="10"/>
  <c r="H60" i="10"/>
  <c r="G60" i="10"/>
  <c r="E60" i="10"/>
  <c r="F60" i="10" s="1"/>
  <c r="J59" i="10"/>
  <c r="H59" i="10"/>
  <c r="G59" i="10"/>
  <c r="E59" i="10"/>
  <c r="F59" i="10" s="1"/>
  <c r="J58" i="10"/>
  <c r="H58" i="10"/>
  <c r="G58" i="10"/>
  <c r="E58" i="10"/>
  <c r="F58" i="10" s="1"/>
  <c r="J57" i="10"/>
  <c r="H57" i="10"/>
  <c r="G57" i="10"/>
  <c r="E57" i="10"/>
  <c r="F57" i="10" s="1"/>
  <c r="J56" i="10"/>
  <c r="H56" i="10"/>
  <c r="G56" i="10"/>
  <c r="E56" i="10"/>
  <c r="F56" i="10" s="1"/>
  <c r="J55" i="10"/>
  <c r="H55" i="10"/>
  <c r="G55" i="10"/>
  <c r="E55" i="10"/>
  <c r="F55" i="10" s="1"/>
  <c r="J53" i="10"/>
  <c r="J52" i="10"/>
  <c r="J50" i="10"/>
  <c r="J49" i="10"/>
  <c r="J47" i="10"/>
  <c r="J46" i="10"/>
  <c r="J45" i="10"/>
  <c r="H45" i="10"/>
  <c r="G45" i="10"/>
  <c r="E45" i="10"/>
  <c r="F45" i="10" s="1"/>
  <c r="J44" i="10"/>
  <c r="J43" i="10"/>
  <c r="J41" i="10"/>
  <c r="J40" i="10"/>
  <c r="H40" i="10"/>
  <c r="G40" i="10"/>
  <c r="E40" i="10"/>
  <c r="F40" i="10" s="1"/>
  <c r="J39" i="10"/>
  <c r="H39" i="10"/>
  <c r="G39" i="10"/>
  <c r="E39" i="10"/>
  <c r="F39" i="10" s="1"/>
  <c r="J38" i="10"/>
  <c r="H38" i="10"/>
  <c r="G38" i="10"/>
  <c r="E38" i="10"/>
  <c r="F38" i="10" s="1"/>
  <c r="J37" i="10"/>
  <c r="J35" i="10"/>
  <c r="J34" i="10"/>
  <c r="J32" i="10"/>
  <c r="J31" i="10"/>
  <c r="H31" i="10"/>
  <c r="G31" i="10"/>
  <c r="E31" i="10"/>
  <c r="F31" i="10" s="1"/>
  <c r="J29" i="10"/>
  <c r="H29" i="10"/>
  <c r="G29" i="10"/>
  <c r="E29" i="10"/>
  <c r="F29" i="10" s="1"/>
  <c r="J28" i="10"/>
  <c r="J26" i="10"/>
  <c r="J25" i="10"/>
  <c r="J24" i="10"/>
  <c r="H24" i="10"/>
  <c r="G24" i="10"/>
  <c r="E24" i="10"/>
  <c r="F24" i="10" s="1"/>
  <c r="J23" i="10"/>
  <c r="J22" i="10"/>
  <c r="H22" i="10"/>
  <c r="G22" i="10"/>
  <c r="E22" i="10"/>
  <c r="F22" i="10" s="1"/>
  <c r="J19" i="10"/>
  <c r="J16" i="10"/>
  <c r="J13" i="10"/>
  <c r="J10" i="10"/>
  <c r="J7" i="10"/>
  <c r="J4" i="10"/>
  <c r="C62" i="9"/>
  <c r="J12" i="9" s="1"/>
  <c r="J61" i="9"/>
  <c r="H61" i="9"/>
  <c r="G61" i="9"/>
  <c r="E61" i="9"/>
  <c r="F61" i="9" s="1"/>
  <c r="J60" i="9"/>
  <c r="H60" i="9"/>
  <c r="G60" i="9"/>
  <c r="E60" i="9"/>
  <c r="F60" i="9" s="1"/>
  <c r="J59" i="9"/>
  <c r="H59" i="9"/>
  <c r="G59" i="9"/>
  <c r="E59" i="9"/>
  <c r="F59" i="9" s="1"/>
  <c r="J58" i="9"/>
  <c r="H58" i="9"/>
  <c r="G58" i="9"/>
  <c r="E58" i="9"/>
  <c r="F58" i="9" s="1"/>
  <c r="J57" i="9"/>
  <c r="H57" i="9"/>
  <c r="G57" i="9"/>
  <c r="E57" i="9"/>
  <c r="F57" i="9" s="1"/>
  <c r="J56" i="9"/>
  <c r="H56" i="9"/>
  <c r="G56" i="9"/>
  <c r="E56" i="9"/>
  <c r="F56" i="9" s="1"/>
  <c r="J55" i="9"/>
  <c r="H55" i="9"/>
  <c r="G55" i="9"/>
  <c r="E55" i="9"/>
  <c r="F55" i="9" s="1"/>
  <c r="J54" i="9"/>
  <c r="J53" i="9"/>
  <c r="J51" i="9"/>
  <c r="J50" i="9"/>
  <c r="J49" i="9"/>
  <c r="H49" i="9"/>
  <c r="G49" i="9"/>
  <c r="E49" i="9"/>
  <c r="F49" i="9" s="1"/>
  <c r="J48" i="9"/>
  <c r="J47" i="9"/>
  <c r="J45" i="9"/>
  <c r="H45" i="9"/>
  <c r="G45" i="9"/>
  <c r="E45" i="9"/>
  <c r="F45" i="9" s="1"/>
  <c r="J44" i="9"/>
  <c r="J42" i="9"/>
  <c r="J41" i="9"/>
  <c r="J40" i="9"/>
  <c r="H40" i="9"/>
  <c r="G40" i="9"/>
  <c r="E40" i="9"/>
  <c r="F40" i="9" s="1"/>
  <c r="J39" i="9"/>
  <c r="J38" i="9"/>
  <c r="H38" i="9"/>
  <c r="G38" i="9"/>
  <c r="E38" i="9"/>
  <c r="F38" i="9" s="1"/>
  <c r="J36" i="9"/>
  <c r="J35" i="9"/>
  <c r="J33" i="9"/>
  <c r="J32" i="9"/>
  <c r="J31" i="9"/>
  <c r="H31" i="9"/>
  <c r="G31" i="9"/>
  <c r="E31" i="9"/>
  <c r="F31" i="9" s="1"/>
  <c r="J30" i="9"/>
  <c r="J29" i="9"/>
  <c r="H29" i="9"/>
  <c r="G29" i="9"/>
  <c r="E29" i="9"/>
  <c r="F29" i="9" s="1"/>
  <c r="J27" i="9"/>
  <c r="J26" i="9"/>
  <c r="J24" i="9"/>
  <c r="H24" i="9"/>
  <c r="G24" i="9"/>
  <c r="E24" i="9"/>
  <c r="F24" i="9" s="1"/>
  <c r="J23" i="9"/>
  <c r="J22" i="9"/>
  <c r="H22" i="9"/>
  <c r="G22" i="9"/>
  <c r="E22" i="9"/>
  <c r="F22" i="9" s="1"/>
  <c r="J21" i="9"/>
  <c r="H21" i="9"/>
  <c r="G21" i="9"/>
  <c r="E21" i="9"/>
  <c r="F21" i="9" s="1"/>
  <c r="J19" i="9"/>
  <c r="J16" i="9"/>
  <c r="J13" i="9"/>
  <c r="J10" i="9"/>
  <c r="J7" i="9"/>
  <c r="J4" i="9"/>
  <c r="C62" i="8"/>
  <c r="J20" i="8" s="1"/>
  <c r="J61" i="8"/>
  <c r="H61" i="8"/>
  <c r="G61" i="8"/>
  <c r="E61" i="8"/>
  <c r="F61" i="8" s="1"/>
  <c r="J60" i="8"/>
  <c r="J59" i="8"/>
  <c r="J58" i="8"/>
  <c r="H58" i="8"/>
  <c r="G58" i="8"/>
  <c r="E58" i="8"/>
  <c r="F58" i="8" s="1"/>
  <c r="J57" i="8"/>
  <c r="J56" i="8"/>
  <c r="H56" i="8"/>
  <c r="G56" i="8"/>
  <c r="E56" i="8"/>
  <c r="F56" i="8" s="1"/>
  <c r="J55" i="8"/>
  <c r="H55" i="8"/>
  <c r="G55" i="8"/>
  <c r="E55" i="8"/>
  <c r="F55" i="8" s="1"/>
  <c r="J54" i="8"/>
  <c r="J53" i="8"/>
  <c r="J52" i="8"/>
  <c r="J51" i="8"/>
  <c r="J50" i="8"/>
  <c r="J49" i="8"/>
  <c r="H49" i="8"/>
  <c r="G49" i="8"/>
  <c r="E49" i="8"/>
  <c r="F49" i="8" s="1"/>
  <c r="J48" i="8"/>
  <c r="J47" i="8"/>
  <c r="J46" i="8"/>
  <c r="J45" i="8"/>
  <c r="H45" i="8"/>
  <c r="G45" i="8"/>
  <c r="E45" i="8"/>
  <c r="F45" i="8" s="1"/>
  <c r="J44" i="8"/>
  <c r="J43" i="8"/>
  <c r="J42" i="8"/>
  <c r="J41" i="8"/>
  <c r="J40" i="8"/>
  <c r="H40" i="8"/>
  <c r="G40" i="8"/>
  <c r="E40" i="8"/>
  <c r="F40" i="8" s="1"/>
  <c r="J39" i="8"/>
  <c r="H39" i="8"/>
  <c r="G39" i="8"/>
  <c r="E39" i="8"/>
  <c r="F39" i="8" s="1"/>
  <c r="J38" i="8"/>
  <c r="H38" i="8"/>
  <c r="G38" i="8"/>
  <c r="E38" i="8"/>
  <c r="F38" i="8" s="1"/>
  <c r="J37" i="8"/>
  <c r="J36" i="8"/>
  <c r="J35" i="8"/>
  <c r="J34" i="8"/>
  <c r="J33" i="8"/>
  <c r="J32" i="8"/>
  <c r="J31" i="8"/>
  <c r="H31" i="8"/>
  <c r="G31" i="8"/>
  <c r="E31" i="8"/>
  <c r="F31" i="8" s="1"/>
  <c r="J30" i="8"/>
  <c r="J29" i="8"/>
  <c r="H29" i="8"/>
  <c r="G29" i="8"/>
  <c r="E29" i="8"/>
  <c r="F29" i="8" s="1"/>
  <c r="J28" i="8"/>
  <c r="J27" i="8"/>
  <c r="J26" i="8"/>
  <c r="J25" i="8"/>
  <c r="J24" i="8"/>
  <c r="H24" i="8"/>
  <c r="G24" i="8"/>
  <c r="E24" i="8"/>
  <c r="F24" i="8" s="1"/>
  <c r="J23" i="8"/>
  <c r="J22" i="8"/>
  <c r="J21" i="8"/>
  <c r="J19" i="8"/>
  <c r="J16" i="8"/>
  <c r="J13" i="8"/>
  <c r="J10" i="8"/>
  <c r="J7" i="8"/>
  <c r="J4" i="8"/>
  <c r="C62" i="7"/>
  <c r="J20" i="7" s="1"/>
  <c r="J61" i="7"/>
  <c r="H61" i="7"/>
  <c r="G61" i="7"/>
  <c r="E61" i="7"/>
  <c r="F61" i="7" s="1"/>
  <c r="J60" i="7"/>
  <c r="H60" i="7"/>
  <c r="G60" i="7"/>
  <c r="E60" i="7"/>
  <c r="F60" i="7" s="1"/>
  <c r="J59" i="7"/>
  <c r="H59" i="7"/>
  <c r="G59" i="7"/>
  <c r="E59" i="7"/>
  <c r="F59" i="7" s="1"/>
  <c r="J58" i="7"/>
  <c r="H58" i="7"/>
  <c r="G58" i="7"/>
  <c r="E58" i="7"/>
  <c r="F58" i="7" s="1"/>
  <c r="J57" i="7"/>
  <c r="H57" i="7"/>
  <c r="G57" i="7"/>
  <c r="E57" i="7"/>
  <c r="F57" i="7" s="1"/>
  <c r="J56" i="7"/>
  <c r="H56" i="7"/>
  <c r="G56" i="7"/>
  <c r="E56" i="7"/>
  <c r="F56" i="7" s="1"/>
  <c r="J55" i="7"/>
  <c r="H55" i="7"/>
  <c r="G55" i="7"/>
  <c r="E55" i="7"/>
  <c r="F55" i="7" s="1"/>
  <c r="J52" i="7"/>
  <c r="J51" i="7"/>
  <c r="H51" i="7"/>
  <c r="G51" i="7"/>
  <c r="E51" i="7"/>
  <c r="F51" i="7" s="1"/>
  <c r="J50" i="7"/>
  <c r="J49" i="7"/>
  <c r="H49" i="7"/>
  <c r="G49" i="7"/>
  <c r="E49" i="7"/>
  <c r="F49" i="7" s="1"/>
  <c r="J47" i="7"/>
  <c r="J46" i="7"/>
  <c r="J45" i="7"/>
  <c r="H45" i="7"/>
  <c r="G45" i="7"/>
  <c r="E45" i="7"/>
  <c r="F45" i="7" s="1"/>
  <c r="J44" i="7"/>
  <c r="J43" i="7"/>
  <c r="J41" i="7"/>
  <c r="J40" i="7"/>
  <c r="H40" i="7"/>
  <c r="G40" i="7"/>
  <c r="E40" i="7"/>
  <c r="F40" i="7" s="1"/>
  <c r="J38" i="7"/>
  <c r="H38" i="7"/>
  <c r="G38" i="7"/>
  <c r="E38" i="7"/>
  <c r="F38" i="7" s="1"/>
  <c r="I38" i="7" s="1"/>
  <c r="K38" i="7" s="1"/>
  <c r="L38" i="7" s="1"/>
  <c r="J37" i="7"/>
  <c r="J35" i="7"/>
  <c r="J34" i="7"/>
  <c r="H34" i="7"/>
  <c r="G34" i="7"/>
  <c r="E34" i="7"/>
  <c r="F34" i="7" s="1"/>
  <c r="J32" i="7"/>
  <c r="J31" i="7"/>
  <c r="J29" i="7"/>
  <c r="H29" i="7"/>
  <c r="G29" i="7"/>
  <c r="E29" i="7"/>
  <c r="F29" i="7" s="1"/>
  <c r="I29" i="7" s="1"/>
  <c r="K29" i="7" s="1"/>
  <c r="L29" i="7" s="1"/>
  <c r="J28" i="7"/>
  <c r="J26" i="7"/>
  <c r="J25" i="7"/>
  <c r="J23" i="7"/>
  <c r="J22" i="7"/>
  <c r="H22" i="7"/>
  <c r="G22" i="7"/>
  <c r="E22" i="7"/>
  <c r="F22" i="7" s="1"/>
  <c r="J19" i="7"/>
  <c r="J16" i="7"/>
  <c r="J13" i="7"/>
  <c r="J10" i="7"/>
  <c r="J7" i="7"/>
  <c r="J4" i="7"/>
  <c r="C62" i="6"/>
  <c r="J20" i="6" s="1"/>
  <c r="J61" i="6"/>
  <c r="H61" i="6"/>
  <c r="G61" i="6"/>
  <c r="E61" i="6"/>
  <c r="F61" i="6" s="1"/>
  <c r="J60" i="6"/>
  <c r="H60" i="6"/>
  <c r="G60" i="6"/>
  <c r="E60" i="6"/>
  <c r="F60" i="6" s="1"/>
  <c r="J59" i="6"/>
  <c r="H59" i="6"/>
  <c r="G59" i="6"/>
  <c r="E59" i="6"/>
  <c r="F59" i="6" s="1"/>
  <c r="J45" i="6"/>
  <c r="H45" i="6"/>
  <c r="G45" i="6"/>
  <c r="E45" i="6"/>
  <c r="F45" i="6" s="1"/>
  <c r="J40" i="6"/>
  <c r="H40" i="6"/>
  <c r="I40" i="6" s="1"/>
  <c r="K40" i="6" s="1"/>
  <c r="L40" i="6" s="1"/>
  <c r="G40" i="6"/>
  <c r="E40" i="6"/>
  <c r="F40" i="6" s="1"/>
  <c r="J38" i="6"/>
  <c r="H38" i="6"/>
  <c r="G38" i="6"/>
  <c r="E38" i="6"/>
  <c r="F38" i="6" s="1"/>
  <c r="J34" i="6"/>
  <c r="H34" i="6"/>
  <c r="G34" i="6"/>
  <c r="E34" i="6"/>
  <c r="F34" i="6" s="1"/>
  <c r="J31" i="6"/>
  <c r="H31" i="6"/>
  <c r="G31" i="6"/>
  <c r="E31" i="6"/>
  <c r="F31" i="6" s="1"/>
  <c r="J19" i="6"/>
  <c r="J16" i="6"/>
  <c r="J13" i="6"/>
  <c r="J10" i="6"/>
  <c r="J7" i="6"/>
  <c r="J4" i="6"/>
  <c r="C62" i="5"/>
  <c r="J20" i="5" s="1"/>
  <c r="J61" i="5"/>
  <c r="H61" i="5"/>
  <c r="G61" i="5"/>
  <c r="E61" i="5"/>
  <c r="F61" i="5" s="1"/>
  <c r="J60" i="5"/>
  <c r="H60" i="5"/>
  <c r="G60" i="5"/>
  <c r="E60" i="5"/>
  <c r="F60" i="5" s="1"/>
  <c r="J59" i="5"/>
  <c r="H59" i="5"/>
  <c r="G59" i="5"/>
  <c r="E59" i="5"/>
  <c r="F59" i="5" s="1"/>
  <c r="J57" i="5"/>
  <c r="H57" i="5"/>
  <c r="G57" i="5"/>
  <c r="E57" i="5"/>
  <c r="F57" i="5" s="1"/>
  <c r="J56" i="5"/>
  <c r="H56" i="5"/>
  <c r="G56" i="5"/>
  <c r="E56" i="5"/>
  <c r="F56" i="5" s="1"/>
  <c r="J55" i="5"/>
  <c r="H55" i="5"/>
  <c r="G55" i="5"/>
  <c r="E55" i="5"/>
  <c r="F55" i="5" s="1"/>
  <c r="J45" i="5"/>
  <c r="H45" i="5"/>
  <c r="G45" i="5"/>
  <c r="E45" i="5"/>
  <c r="F45" i="5" s="1"/>
  <c r="J44" i="5"/>
  <c r="H44" i="5"/>
  <c r="G44" i="5"/>
  <c r="E44" i="5"/>
  <c r="F44" i="5" s="1"/>
  <c r="J40" i="5"/>
  <c r="H40" i="5"/>
  <c r="G40" i="5"/>
  <c r="E40" i="5"/>
  <c r="F40" i="5" s="1"/>
  <c r="J38" i="5"/>
  <c r="H38" i="5"/>
  <c r="G38" i="5"/>
  <c r="E38" i="5"/>
  <c r="F38" i="5" s="1"/>
  <c r="J34" i="5"/>
  <c r="H34" i="5"/>
  <c r="G34" i="5"/>
  <c r="E34" i="5"/>
  <c r="F34" i="5" s="1"/>
  <c r="J31" i="5"/>
  <c r="H31" i="5"/>
  <c r="G31" i="5"/>
  <c r="E31" i="5"/>
  <c r="F31" i="5" s="1"/>
  <c r="J29" i="5"/>
  <c r="H29" i="5"/>
  <c r="G29" i="5"/>
  <c r="E29" i="5"/>
  <c r="F29" i="5" s="1"/>
  <c r="J24" i="5"/>
  <c r="H24" i="5"/>
  <c r="G24" i="5"/>
  <c r="E24" i="5"/>
  <c r="F24" i="5" s="1"/>
  <c r="J22" i="5"/>
  <c r="H22" i="5"/>
  <c r="G22" i="5"/>
  <c r="E22" i="5"/>
  <c r="F22" i="5" s="1"/>
  <c r="J21" i="5"/>
  <c r="H21" i="5"/>
  <c r="G21" i="5"/>
  <c r="E21" i="5"/>
  <c r="F21" i="5" s="1"/>
  <c r="J19" i="5"/>
  <c r="J16" i="5"/>
  <c r="J15" i="5"/>
  <c r="J13" i="5"/>
  <c r="J12" i="5"/>
  <c r="J9" i="5"/>
  <c r="J7" i="5"/>
  <c r="J6" i="5"/>
  <c r="H5" i="4"/>
  <c r="H6" i="4"/>
  <c r="H7" i="4"/>
  <c r="H12" i="4"/>
  <c r="H13" i="4"/>
  <c r="H14" i="4"/>
  <c r="H15" i="4"/>
  <c r="H16" i="4"/>
  <c r="H19" i="4"/>
  <c r="H22" i="4"/>
  <c r="H24" i="4"/>
  <c r="H29" i="4"/>
  <c r="H31" i="4"/>
  <c r="H34" i="4"/>
  <c r="H38" i="4"/>
  <c r="H39" i="4"/>
  <c r="H40" i="4"/>
  <c r="H45" i="4"/>
  <c r="H49" i="4"/>
  <c r="H51" i="4"/>
  <c r="H55" i="4"/>
  <c r="H56" i="4"/>
  <c r="H57" i="4"/>
  <c r="H58" i="4"/>
  <c r="H59" i="4"/>
  <c r="H60" i="4"/>
  <c r="H61" i="4"/>
  <c r="H4" i="4"/>
  <c r="G5" i="4"/>
  <c r="G6" i="4"/>
  <c r="G7" i="4"/>
  <c r="G12" i="4"/>
  <c r="G13" i="4"/>
  <c r="G14" i="4"/>
  <c r="G15" i="4"/>
  <c r="G16" i="4"/>
  <c r="G19" i="4"/>
  <c r="G22" i="4"/>
  <c r="G24" i="4"/>
  <c r="G29" i="4"/>
  <c r="G31" i="4"/>
  <c r="G34" i="4"/>
  <c r="G38" i="4"/>
  <c r="G39" i="4"/>
  <c r="G40" i="4"/>
  <c r="G45" i="4"/>
  <c r="G49" i="4"/>
  <c r="G51" i="4"/>
  <c r="G55" i="4"/>
  <c r="G56" i="4"/>
  <c r="G57" i="4"/>
  <c r="G58" i="4"/>
  <c r="G59" i="4"/>
  <c r="G60" i="4"/>
  <c r="G61" i="4"/>
  <c r="G4" i="4"/>
  <c r="E5" i="4"/>
  <c r="E6" i="4"/>
  <c r="E7" i="4"/>
  <c r="E12" i="4"/>
  <c r="E13" i="4"/>
  <c r="E14" i="4"/>
  <c r="E15" i="4"/>
  <c r="E16" i="4"/>
  <c r="E19" i="4"/>
  <c r="E22" i="4"/>
  <c r="E24" i="4"/>
  <c r="E29" i="4"/>
  <c r="E31" i="4"/>
  <c r="E34" i="4"/>
  <c r="E38" i="4"/>
  <c r="E39" i="4"/>
  <c r="E40" i="4"/>
  <c r="E45" i="4"/>
  <c r="E49" i="4"/>
  <c r="E51" i="4"/>
  <c r="E55" i="4"/>
  <c r="E56" i="4"/>
  <c r="E57" i="4"/>
  <c r="E58" i="4"/>
  <c r="E59" i="4"/>
  <c r="E60" i="4"/>
  <c r="E61" i="4"/>
  <c r="E4" i="4"/>
  <c r="I56" i="7" l="1"/>
  <c r="K56" i="7" s="1"/>
  <c r="L56" i="7" s="1"/>
  <c r="I34" i="6"/>
  <c r="K34" i="6" s="1"/>
  <c r="L34" i="6" s="1"/>
  <c r="I31" i="6"/>
  <c r="K31" i="6" s="1"/>
  <c r="L31" i="6" s="1"/>
  <c r="J61" i="12"/>
  <c r="I29" i="12"/>
  <c r="K29" i="12" s="1"/>
  <c r="L29" i="12" s="1"/>
  <c r="I56" i="12"/>
  <c r="K56" i="12" s="1"/>
  <c r="L56" i="12" s="1"/>
  <c r="I59" i="12"/>
  <c r="K59" i="12" s="1"/>
  <c r="L59" i="12" s="1"/>
  <c r="J4" i="11"/>
  <c r="J25" i="11"/>
  <c r="J28" i="11"/>
  <c r="J37" i="11"/>
  <c r="J40" i="11"/>
  <c r="J43" i="11"/>
  <c r="J46" i="11"/>
  <c r="J49" i="11"/>
  <c r="J52" i="11"/>
  <c r="I29" i="11"/>
  <c r="K29" i="11" s="1"/>
  <c r="L29" i="11" s="1"/>
  <c r="I38" i="11"/>
  <c r="K38" i="11" s="1"/>
  <c r="L38" i="11" s="1"/>
  <c r="I56" i="11"/>
  <c r="K56" i="11" s="1"/>
  <c r="L56" i="11" s="1"/>
  <c r="I59" i="11"/>
  <c r="K59" i="11" s="1"/>
  <c r="L59" i="11" s="1"/>
  <c r="J21" i="10"/>
  <c r="J27" i="10"/>
  <c r="J30" i="10"/>
  <c r="J33" i="10"/>
  <c r="J36" i="10"/>
  <c r="J42" i="10"/>
  <c r="J48" i="10"/>
  <c r="J51" i="10"/>
  <c r="J54" i="10"/>
  <c r="I29" i="9"/>
  <c r="K29" i="9" s="1"/>
  <c r="L29" i="9" s="1"/>
  <c r="I38" i="9"/>
  <c r="K38" i="9" s="1"/>
  <c r="L38" i="9" s="1"/>
  <c r="I56" i="9"/>
  <c r="K56" i="9" s="1"/>
  <c r="L56" i="9" s="1"/>
  <c r="I59" i="9"/>
  <c r="K59" i="9" s="1"/>
  <c r="L59" i="9" s="1"/>
  <c r="I22" i="9"/>
  <c r="K22" i="9" s="1"/>
  <c r="L22" i="9" s="1"/>
  <c r="I31" i="9"/>
  <c r="K31" i="9" s="1"/>
  <c r="L31" i="9" s="1"/>
  <c r="I40" i="9"/>
  <c r="K40" i="9" s="1"/>
  <c r="L40" i="9" s="1"/>
  <c r="I49" i="9"/>
  <c r="K49" i="9" s="1"/>
  <c r="L49" i="9" s="1"/>
  <c r="I55" i="9"/>
  <c r="K55" i="9" s="1"/>
  <c r="L55" i="9" s="1"/>
  <c r="I58" i="9"/>
  <c r="K58" i="9" s="1"/>
  <c r="L58" i="9" s="1"/>
  <c r="J25" i="9"/>
  <c r="J28" i="9"/>
  <c r="J34" i="9"/>
  <c r="J37" i="9"/>
  <c r="J43" i="9"/>
  <c r="J46" i="9"/>
  <c r="J52" i="9"/>
  <c r="J21" i="7"/>
  <c r="J24" i="7"/>
  <c r="J27" i="7"/>
  <c r="J30" i="7"/>
  <c r="J33" i="7"/>
  <c r="J36" i="7"/>
  <c r="J39" i="7"/>
  <c r="J42" i="7"/>
  <c r="J48" i="7"/>
  <c r="J54" i="7"/>
  <c r="I59" i="7"/>
  <c r="K59" i="7" s="1"/>
  <c r="L59" i="7" s="1"/>
  <c r="J53" i="7"/>
  <c r="J22" i="6"/>
  <c r="J25" i="6"/>
  <c r="J28" i="6"/>
  <c r="J37" i="6"/>
  <c r="J43" i="6"/>
  <c r="J46" i="6"/>
  <c r="J49" i="6"/>
  <c r="J52" i="6"/>
  <c r="J55" i="6"/>
  <c r="J58" i="6"/>
  <c r="J23" i="6"/>
  <c r="J26" i="6"/>
  <c r="J29" i="6"/>
  <c r="J32" i="6"/>
  <c r="J35" i="6"/>
  <c r="J41" i="6"/>
  <c r="J44" i="6"/>
  <c r="J47" i="6"/>
  <c r="J50" i="6"/>
  <c r="J53" i="6"/>
  <c r="J56" i="6"/>
  <c r="J21" i="6"/>
  <c r="J24" i="6"/>
  <c r="J27" i="6"/>
  <c r="J30" i="6"/>
  <c r="J33" i="6"/>
  <c r="J36" i="6"/>
  <c r="J39" i="6"/>
  <c r="J42" i="6"/>
  <c r="J48" i="6"/>
  <c r="J51" i="6"/>
  <c r="J54" i="6"/>
  <c r="J57" i="6"/>
  <c r="J50" i="5"/>
  <c r="J26" i="5"/>
  <c r="J53" i="5"/>
  <c r="J32" i="5"/>
  <c r="J47" i="5"/>
  <c r="J41" i="5"/>
  <c r="J30" i="5"/>
  <c r="J36" i="5"/>
  <c r="J42" i="5"/>
  <c r="J48" i="5"/>
  <c r="J54" i="5"/>
  <c r="J10" i="5"/>
  <c r="J23" i="5"/>
  <c r="J35" i="5"/>
  <c r="J4" i="5"/>
  <c r="J27" i="5"/>
  <c r="J33" i="5"/>
  <c r="J39" i="5"/>
  <c r="J51" i="5"/>
  <c r="J25" i="5"/>
  <c r="J28" i="5"/>
  <c r="J37" i="5"/>
  <c r="J43" i="5"/>
  <c r="J46" i="5"/>
  <c r="J49" i="5"/>
  <c r="J52" i="5"/>
  <c r="J58" i="5"/>
  <c r="I22" i="11"/>
  <c r="K22" i="11" s="1"/>
  <c r="L22" i="11" s="1"/>
  <c r="I34" i="11"/>
  <c r="K34" i="11" s="1"/>
  <c r="L34" i="11" s="1"/>
  <c r="I31" i="11"/>
  <c r="K31" i="11" s="1"/>
  <c r="L31" i="11" s="1"/>
  <c r="I29" i="10"/>
  <c r="K29" i="10" s="1"/>
  <c r="L29" i="10" s="1"/>
  <c r="I38" i="10"/>
  <c r="K38" i="10" s="1"/>
  <c r="L38" i="10" s="1"/>
  <c r="I56" i="10"/>
  <c r="K56" i="10" s="1"/>
  <c r="L56" i="10" s="1"/>
  <c r="I59" i="10"/>
  <c r="K59" i="10" s="1"/>
  <c r="L59" i="10" s="1"/>
  <c r="I29" i="8"/>
  <c r="K29" i="8" s="1"/>
  <c r="L29" i="8" s="1"/>
  <c r="I38" i="8"/>
  <c r="K38" i="8" s="1"/>
  <c r="L38" i="8" s="1"/>
  <c r="I56" i="8"/>
  <c r="K56" i="8" s="1"/>
  <c r="L56" i="8" s="1"/>
  <c r="I38" i="6"/>
  <c r="K38" i="6" s="1"/>
  <c r="L38" i="6" s="1"/>
  <c r="I59" i="6"/>
  <c r="K59" i="6" s="1"/>
  <c r="L59" i="6" s="1"/>
  <c r="I38" i="5"/>
  <c r="K38" i="5" s="1"/>
  <c r="L38" i="5" s="1"/>
  <c r="I44" i="5"/>
  <c r="K44" i="5" s="1"/>
  <c r="L44" i="5" s="1"/>
  <c r="I59" i="5"/>
  <c r="K59" i="5" s="1"/>
  <c r="L59" i="5" s="1"/>
  <c r="I29" i="5"/>
  <c r="K29" i="5" s="1"/>
  <c r="L29" i="5" s="1"/>
  <c r="I56" i="5"/>
  <c r="K56" i="5" s="1"/>
  <c r="L56" i="5" s="1"/>
  <c r="I39" i="12"/>
  <c r="K39" i="12" s="1"/>
  <c r="L39" i="12" s="1"/>
  <c r="I60" i="12"/>
  <c r="K60" i="12" s="1"/>
  <c r="L60" i="12" s="1"/>
  <c r="I57" i="12"/>
  <c r="K57" i="12" s="1"/>
  <c r="L57" i="12" s="1"/>
  <c r="I22" i="12"/>
  <c r="K22" i="12" s="1"/>
  <c r="L22" i="12" s="1"/>
  <c r="I31" i="12"/>
  <c r="K31" i="12" s="1"/>
  <c r="L31" i="12" s="1"/>
  <c r="I34" i="12"/>
  <c r="K34" i="12" s="1"/>
  <c r="L34" i="12" s="1"/>
  <c r="I40" i="12"/>
  <c r="K40" i="12" s="1"/>
  <c r="L40" i="12" s="1"/>
  <c r="I49" i="12"/>
  <c r="K49" i="12" s="1"/>
  <c r="L49" i="12" s="1"/>
  <c r="I55" i="12"/>
  <c r="K55" i="12" s="1"/>
  <c r="L55" i="12" s="1"/>
  <c r="I58" i="12"/>
  <c r="K58" i="12" s="1"/>
  <c r="L58" i="12" s="1"/>
  <c r="I51" i="12"/>
  <c r="K51" i="12" s="1"/>
  <c r="L51" i="12" s="1"/>
  <c r="J6" i="12"/>
  <c r="J9" i="12"/>
  <c r="J12" i="12"/>
  <c r="J15" i="12"/>
  <c r="J18" i="12"/>
  <c r="D62" i="12"/>
  <c r="J5" i="12"/>
  <c r="J8" i="12"/>
  <c r="J11" i="12"/>
  <c r="J14" i="12"/>
  <c r="J17" i="12"/>
  <c r="I24" i="11"/>
  <c r="K24" i="11" s="1"/>
  <c r="L24" i="11" s="1"/>
  <c r="I39" i="11"/>
  <c r="K39" i="11" s="1"/>
  <c r="L39" i="11" s="1"/>
  <c r="I45" i="11"/>
  <c r="K45" i="11" s="1"/>
  <c r="L45" i="11" s="1"/>
  <c r="I51" i="11"/>
  <c r="K51" i="11" s="1"/>
  <c r="L51" i="11" s="1"/>
  <c r="I57" i="11"/>
  <c r="K57" i="11" s="1"/>
  <c r="L57" i="11" s="1"/>
  <c r="I60" i="11"/>
  <c r="K60" i="11" s="1"/>
  <c r="L60" i="11" s="1"/>
  <c r="I21" i="11"/>
  <c r="K21" i="11" s="1"/>
  <c r="L21" i="11" s="1"/>
  <c r="I55" i="11"/>
  <c r="K55" i="11" s="1"/>
  <c r="L55" i="11" s="1"/>
  <c r="I58" i="11"/>
  <c r="K58" i="11" s="1"/>
  <c r="L58" i="11" s="1"/>
  <c r="I61" i="11"/>
  <c r="K61" i="11" s="1"/>
  <c r="L61" i="11" s="1"/>
  <c r="J6" i="11"/>
  <c r="J9" i="11"/>
  <c r="J12" i="11"/>
  <c r="J15" i="11"/>
  <c r="J18" i="11"/>
  <c r="D62" i="11"/>
  <c r="J5" i="11"/>
  <c r="J8" i="11"/>
  <c r="J11" i="11"/>
  <c r="J14" i="11"/>
  <c r="J17" i="11"/>
  <c r="I24" i="10"/>
  <c r="K24" i="10" s="1"/>
  <c r="L24" i="10" s="1"/>
  <c r="I39" i="10"/>
  <c r="K39" i="10" s="1"/>
  <c r="L39" i="10" s="1"/>
  <c r="I45" i="10"/>
  <c r="K45" i="10" s="1"/>
  <c r="L45" i="10" s="1"/>
  <c r="I57" i="10"/>
  <c r="K57" i="10" s="1"/>
  <c r="L57" i="10" s="1"/>
  <c r="I60" i="10"/>
  <c r="K60" i="10" s="1"/>
  <c r="L60" i="10" s="1"/>
  <c r="I22" i="10"/>
  <c r="K22" i="10" s="1"/>
  <c r="L22" i="10" s="1"/>
  <c r="I31" i="10"/>
  <c r="K31" i="10" s="1"/>
  <c r="L31" i="10" s="1"/>
  <c r="I40" i="10"/>
  <c r="K40" i="10" s="1"/>
  <c r="L40" i="10" s="1"/>
  <c r="I55" i="10"/>
  <c r="K55" i="10" s="1"/>
  <c r="L55" i="10" s="1"/>
  <c r="I58" i="10"/>
  <c r="K58" i="10" s="1"/>
  <c r="L58" i="10" s="1"/>
  <c r="I61" i="10"/>
  <c r="K61" i="10" s="1"/>
  <c r="L61" i="10" s="1"/>
  <c r="J6" i="10"/>
  <c r="J9" i="10"/>
  <c r="J12" i="10"/>
  <c r="J15" i="10"/>
  <c r="J18" i="10"/>
  <c r="D62" i="10"/>
  <c r="J5" i="10"/>
  <c r="J8" i="10"/>
  <c r="J11" i="10"/>
  <c r="J14" i="10"/>
  <c r="J17" i="10"/>
  <c r="I21" i="9"/>
  <c r="K21" i="9" s="1"/>
  <c r="L21" i="9" s="1"/>
  <c r="I60" i="9"/>
  <c r="K60" i="9" s="1"/>
  <c r="L60" i="9" s="1"/>
  <c r="I24" i="9"/>
  <c r="K24" i="9" s="1"/>
  <c r="L24" i="9" s="1"/>
  <c r="I45" i="9"/>
  <c r="K45" i="9" s="1"/>
  <c r="L45" i="9" s="1"/>
  <c r="I57" i="9"/>
  <c r="K57" i="9" s="1"/>
  <c r="L57" i="9" s="1"/>
  <c r="I61" i="9"/>
  <c r="K61" i="9" s="1"/>
  <c r="L61" i="9" s="1"/>
  <c r="J6" i="9"/>
  <c r="J9" i="9"/>
  <c r="J15" i="9"/>
  <c r="J18" i="9"/>
  <c r="D62" i="9"/>
  <c r="J5" i="9"/>
  <c r="J8" i="9"/>
  <c r="J11" i="9"/>
  <c r="J14" i="9"/>
  <c r="J17" i="9"/>
  <c r="J20" i="9"/>
  <c r="I39" i="8"/>
  <c r="K39" i="8" s="1"/>
  <c r="L39" i="8" s="1"/>
  <c r="I31" i="8"/>
  <c r="K31" i="8" s="1"/>
  <c r="L31" i="8" s="1"/>
  <c r="I40" i="8"/>
  <c r="K40" i="8" s="1"/>
  <c r="L40" i="8" s="1"/>
  <c r="I49" i="8"/>
  <c r="K49" i="8" s="1"/>
  <c r="L49" i="8" s="1"/>
  <c r="I55" i="8"/>
  <c r="K55" i="8" s="1"/>
  <c r="L55" i="8" s="1"/>
  <c r="I58" i="8"/>
  <c r="K58" i="8" s="1"/>
  <c r="L58" i="8" s="1"/>
  <c r="I61" i="8"/>
  <c r="K61" i="8" s="1"/>
  <c r="L61" i="8" s="1"/>
  <c r="I45" i="8"/>
  <c r="K45" i="8" s="1"/>
  <c r="L45" i="8" s="1"/>
  <c r="I24" i="8"/>
  <c r="K24" i="8" s="1"/>
  <c r="L24" i="8" s="1"/>
  <c r="J6" i="8"/>
  <c r="J9" i="8"/>
  <c r="J12" i="8"/>
  <c r="J15" i="8"/>
  <c r="J18" i="8"/>
  <c r="D62" i="8"/>
  <c r="J5" i="8"/>
  <c r="J8" i="8"/>
  <c r="J11" i="8"/>
  <c r="J14" i="8"/>
  <c r="J17" i="8"/>
  <c r="I60" i="7"/>
  <c r="K60" i="7" s="1"/>
  <c r="L60" i="7" s="1"/>
  <c r="I57" i="7"/>
  <c r="K57" i="7" s="1"/>
  <c r="L57" i="7" s="1"/>
  <c r="I22" i="7"/>
  <c r="K22" i="7" s="1"/>
  <c r="L22" i="7" s="1"/>
  <c r="I34" i="7"/>
  <c r="K34" i="7" s="1"/>
  <c r="L34" i="7" s="1"/>
  <c r="I40" i="7"/>
  <c r="K40" i="7" s="1"/>
  <c r="L40" i="7" s="1"/>
  <c r="I49" i="7"/>
  <c r="K49" i="7" s="1"/>
  <c r="L49" i="7" s="1"/>
  <c r="I55" i="7"/>
  <c r="K55" i="7" s="1"/>
  <c r="L55" i="7" s="1"/>
  <c r="I58" i="7"/>
  <c r="K58" i="7" s="1"/>
  <c r="L58" i="7" s="1"/>
  <c r="I61" i="7"/>
  <c r="K61" i="7" s="1"/>
  <c r="L61" i="7" s="1"/>
  <c r="I51" i="7"/>
  <c r="K51" i="7" s="1"/>
  <c r="L51" i="7" s="1"/>
  <c r="I45" i="7"/>
  <c r="K45" i="7" s="1"/>
  <c r="L45" i="7" s="1"/>
  <c r="J6" i="7"/>
  <c r="J9" i="7"/>
  <c r="J12" i="7"/>
  <c r="J15" i="7"/>
  <c r="J18" i="7"/>
  <c r="D62" i="7"/>
  <c r="J5" i="7"/>
  <c r="J8" i="7"/>
  <c r="J11" i="7"/>
  <c r="J14" i="7"/>
  <c r="J17" i="7"/>
  <c r="I45" i="6"/>
  <c r="K45" i="6" s="1"/>
  <c r="L45" i="6" s="1"/>
  <c r="I60" i="6"/>
  <c r="K60" i="6" s="1"/>
  <c r="L60" i="6" s="1"/>
  <c r="I61" i="6"/>
  <c r="K61" i="6" s="1"/>
  <c r="L61" i="6" s="1"/>
  <c r="J6" i="6"/>
  <c r="J9" i="6"/>
  <c r="J12" i="6"/>
  <c r="J15" i="6"/>
  <c r="J18" i="6"/>
  <c r="D62" i="6"/>
  <c r="J5" i="6"/>
  <c r="J8" i="6"/>
  <c r="J11" i="6"/>
  <c r="J14" i="6"/>
  <c r="J17" i="6"/>
  <c r="I21" i="5"/>
  <c r="K21" i="5" s="1"/>
  <c r="L21" i="5" s="1"/>
  <c r="I60" i="5"/>
  <c r="K60" i="5" s="1"/>
  <c r="L60" i="5" s="1"/>
  <c r="I45" i="5"/>
  <c r="K45" i="5" s="1"/>
  <c r="L45" i="5" s="1"/>
  <c r="I57" i="5"/>
  <c r="K57" i="5" s="1"/>
  <c r="L57" i="5" s="1"/>
  <c r="I24" i="5"/>
  <c r="K24" i="5" s="1"/>
  <c r="L24" i="5" s="1"/>
  <c r="I22" i="5"/>
  <c r="K22" i="5" s="1"/>
  <c r="L22" i="5" s="1"/>
  <c r="I31" i="5"/>
  <c r="K31" i="5" s="1"/>
  <c r="L31" i="5" s="1"/>
  <c r="I34" i="5"/>
  <c r="K34" i="5" s="1"/>
  <c r="L34" i="5" s="1"/>
  <c r="I40" i="5"/>
  <c r="K40" i="5" s="1"/>
  <c r="L40" i="5" s="1"/>
  <c r="I55" i="5"/>
  <c r="K55" i="5" s="1"/>
  <c r="L55" i="5" s="1"/>
  <c r="I61" i="5"/>
  <c r="K61" i="5" s="1"/>
  <c r="L61" i="5" s="1"/>
  <c r="J18" i="5"/>
  <c r="D62" i="5"/>
  <c r="J5" i="5"/>
  <c r="J8" i="5"/>
  <c r="J11" i="5"/>
  <c r="J14" i="5"/>
  <c r="J17" i="5"/>
  <c r="E21" i="12" l="1"/>
  <c r="F21" i="12" s="1"/>
  <c r="G21" i="12" s="1"/>
  <c r="E45" i="12"/>
  <c r="F45" i="12" s="1"/>
  <c r="G45" i="12" s="1"/>
  <c r="E36" i="12"/>
  <c r="F36" i="12" s="1"/>
  <c r="G36" i="12" s="1"/>
  <c r="E27" i="12"/>
  <c r="F27" i="12" s="1"/>
  <c r="G27" i="12" s="1"/>
  <c r="E53" i="12"/>
  <c r="F53" i="12" s="1"/>
  <c r="G53" i="12" s="1"/>
  <c r="E50" i="12"/>
  <c r="F50" i="12" s="1"/>
  <c r="G50" i="12" s="1"/>
  <c r="E47" i="12"/>
  <c r="F47" i="12" s="1"/>
  <c r="G47" i="12" s="1"/>
  <c r="E44" i="12"/>
  <c r="F44" i="12" s="1"/>
  <c r="G44" i="12" s="1"/>
  <c r="E41" i="12"/>
  <c r="F41" i="12" s="1"/>
  <c r="G41" i="12" s="1"/>
  <c r="E38" i="12"/>
  <c r="F38" i="12" s="1"/>
  <c r="G38" i="12" s="1"/>
  <c r="E35" i="12"/>
  <c r="F35" i="12" s="1"/>
  <c r="G35" i="12" s="1"/>
  <c r="E32" i="12"/>
  <c r="F32" i="12" s="1"/>
  <c r="G32" i="12" s="1"/>
  <c r="E26" i="12"/>
  <c r="F26" i="12" s="1"/>
  <c r="G26" i="12" s="1"/>
  <c r="E23" i="12"/>
  <c r="F23" i="12" s="1"/>
  <c r="G23" i="12" s="1"/>
  <c r="E48" i="12"/>
  <c r="F48" i="12" s="1"/>
  <c r="G48" i="12" s="1"/>
  <c r="E30" i="12"/>
  <c r="F30" i="12" s="1"/>
  <c r="G30" i="12" s="1"/>
  <c r="E54" i="12"/>
  <c r="F54" i="12" s="1"/>
  <c r="G54" i="12" s="1"/>
  <c r="E24" i="12"/>
  <c r="F24" i="12" s="1"/>
  <c r="G24" i="12" s="1"/>
  <c r="E61" i="12"/>
  <c r="F61" i="12" s="1"/>
  <c r="G61" i="12" s="1"/>
  <c r="E52" i="12"/>
  <c r="F52" i="12" s="1"/>
  <c r="G52" i="12" s="1"/>
  <c r="E46" i="12"/>
  <c r="F46" i="12" s="1"/>
  <c r="G46" i="12" s="1"/>
  <c r="E43" i="12"/>
  <c r="F43" i="12" s="1"/>
  <c r="G43" i="12" s="1"/>
  <c r="E37" i="12"/>
  <c r="F37" i="12" s="1"/>
  <c r="G37" i="12" s="1"/>
  <c r="E28" i="12"/>
  <c r="F28" i="12" s="1"/>
  <c r="G28" i="12" s="1"/>
  <c r="E25" i="12"/>
  <c r="F25" i="12" s="1"/>
  <c r="G25" i="12" s="1"/>
  <c r="E42" i="12"/>
  <c r="F42" i="12" s="1"/>
  <c r="G42" i="12" s="1"/>
  <c r="E33" i="12"/>
  <c r="F33" i="12" s="1"/>
  <c r="G33" i="12" s="1"/>
  <c r="E54" i="11"/>
  <c r="F54" i="11" s="1"/>
  <c r="G54" i="11" s="1"/>
  <c r="E48" i="11"/>
  <c r="F48" i="11" s="1"/>
  <c r="G48" i="11" s="1"/>
  <c r="E42" i="11"/>
  <c r="F42" i="11" s="1"/>
  <c r="G42" i="11" s="1"/>
  <c r="E36" i="11"/>
  <c r="F36" i="11" s="1"/>
  <c r="G36" i="11" s="1"/>
  <c r="E33" i="11"/>
  <c r="F33" i="11" s="1"/>
  <c r="G33" i="11" s="1"/>
  <c r="E30" i="11"/>
  <c r="F30" i="11" s="1"/>
  <c r="G30" i="11" s="1"/>
  <c r="E27" i="11"/>
  <c r="F27" i="11" s="1"/>
  <c r="G27" i="11" s="1"/>
  <c r="E49" i="11"/>
  <c r="F49" i="11" s="1"/>
  <c r="G49" i="11" s="1"/>
  <c r="E37" i="11"/>
  <c r="F37" i="11" s="1"/>
  <c r="G37" i="11" s="1"/>
  <c r="E28" i="11"/>
  <c r="F28" i="11" s="1"/>
  <c r="G28" i="11" s="1"/>
  <c r="E53" i="11"/>
  <c r="F53" i="11" s="1"/>
  <c r="E50" i="11"/>
  <c r="F50" i="11" s="1"/>
  <c r="E47" i="11"/>
  <c r="F47" i="11" s="1"/>
  <c r="E44" i="11"/>
  <c r="F44" i="11" s="1"/>
  <c r="E41" i="11"/>
  <c r="F41" i="11" s="1"/>
  <c r="E35" i="11"/>
  <c r="F35" i="11" s="1"/>
  <c r="E32" i="11"/>
  <c r="F32" i="11" s="1"/>
  <c r="E26" i="11"/>
  <c r="F26" i="11" s="1"/>
  <c r="E23" i="11"/>
  <c r="F23" i="11" s="1"/>
  <c r="E52" i="11"/>
  <c r="F52" i="11" s="1"/>
  <c r="G52" i="11" s="1"/>
  <c r="E43" i="11"/>
  <c r="F43" i="11" s="1"/>
  <c r="G43" i="11" s="1"/>
  <c r="E40" i="11"/>
  <c r="F40" i="11" s="1"/>
  <c r="G40" i="11" s="1"/>
  <c r="E25" i="11"/>
  <c r="F25" i="11" s="1"/>
  <c r="G25" i="11" s="1"/>
  <c r="E46" i="11"/>
  <c r="F46" i="11" s="1"/>
  <c r="G46" i="11" s="1"/>
  <c r="E52" i="10"/>
  <c r="F52" i="10" s="1"/>
  <c r="G52" i="10" s="1"/>
  <c r="E49" i="10"/>
  <c r="F49" i="10" s="1"/>
  <c r="G49" i="10" s="1"/>
  <c r="E46" i="10"/>
  <c r="F46" i="10" s="1"/>
  <c r="G46" i="10" s="1"/>
  <c r="E43" i="10"/>
  <c r="F43" i="10" s="1"/>
  <c r="G43" i="10" s="1"/>
  <c r="E37" i="10"/>
  <c r="F37" i="10" s="1"/>
  <c r="G37" i="10" s="1"/>
  <c r="E34" i="10"/>
  <c r="F34" i="10" s="1"/>
  <c r="G34" i="10" s="1"/>
  <c r="E28" i="10"/>
  <c r="F28" i="10" s="1"/>
  <c r="G28" i="10" s="1"/>
  <c r="E25" i="10"/>
  <c r="F25" i="10" s="1"/>
  <c r="G25" i="10" s="1"/>
  <c r="E51" i="10"/>
  <c r="F51" i="10" s="1"/>
  <c r="G51" i="10" s="1"/>
  <c r="E48" i="10"/>
  <c r="F48" i="10" s="1"/>
  <c r="G48" i="10" s="1"/>
  <c r="E30" i="10"/>
  <c r="F30" i="10" s="1"/>
  <c r="G30" i="10" s="1"/>
  <c r="E21" i="10"/>
  <c r="F21" i="10" s="1"/>
  <c r="G21" i="10" s="1"/>
  <c r="E54" i="10"/>
  <c r="F54" i="10" s="1"/>
  <c r="G54" i="10" s="1"/>
  <c r="E36" i="10"/>
  <c r="F36" i="10" s="1"/>
  <c r="G36" i="10" s="1"/>
  <c r="E42" i="10"/>
  <c r="F42" i="10" s="1"/>
  <c r="G42" i="10" s="1"/>
  <c r="E33" i="10"/>
  <c r="F33" i="10" s="1"/>
  <c r="G33" i="10" s="1"/>
  <c r="E53" i="10"/>
  <c r="F53" i="10" s="1"/>
  <c r="G53" i="10" s="1"/>
  <c r="E50" i="10"/>
  <c r="F50" i="10" s="1"/>
  <c r="G50" i="10" s="1"/>
  <c r="E47" i="10"/>
  <c r="F47" i="10" s="1"/>
  <c r="G47" i="10" s="1"/>
  <c r="E44" i="10"/>
  <c r="F44" i="10" s="1"/>
  <c r="G44" i="10" s="1"/>
  <c r="E41" i="10"/>
  <c r="F41" i="10" s="1"/>
  <c r="G41" i="10" s="1"/>
  <c r="E35" i="10"/>
  <c r="F35" i="10" s="1"/>
  <c r="G35" i="10" s="1"/>
  <c r="E32" i="10"/>
  <c r="F32" i="10" s="1"/>
  <c r="G32" i="10" s="1"/>
  <c r="E26" i="10"/>
  <c r="F26" i="10" s="1"/>
  <c r="G26" i="10" s="1"/>
  <c r="E23" i="10"/>
  <c r="F23" i="10" s="1"/>
  <c r="G23" i="10" s="1"/>
  <c r="E27" i="10"/>
  <c r="F27" i="10" s="1"/>
  <c r="G27" i="10" s="1"/>
  <c r="E52" i="9"/>
  <c r="F52" i="9" s="1"/>
  <c r="G52" i="9" s="1"/>
  <c r="E46" i="9"/>
  <c r="F46" i="9" s="1"/>
  <c r="G46" i="9" s="1"/>
  <c r="E43" i="9"/>
  <c r="F43" i="9" s="1"/>
  <c r="G43" i="9" s="1"/>
  <c r="E34" i="9"/>
  <c r="F34" i="9" s="1"/>
  <c r="G34" i="9" s="1"/>
  <c r="E25" i="9"/>
  <c r="F25" i="9" s="1"/>
  <c r="G25" i="9" s="1"/>
  <c r="E37" i="9"/>
  <c r="F37" i="9" s="1"/>
  <c r="G37" i="9" s="1"/>
  <c r="E28" i="9"/>
  <c r="F28" i="9" s="1"/>
  <c r="G28" i="9" s="1"/>
  <c r="E54" i="9"/>
  <c r="F54" i="9" s="1"/>
  <c r="G54" i="9" s="1"/>
  <c r="E51" i="9"/>
  <c r="F51" i="9" s="1"/>
  <c r="G51" i="9" s="1"/>
  <c r="E48" i="9"/>
  <c r="F48" i="9" s="1"/>
  <c r="G48" i="9" s="1"/>
  <c r="E42" i="9"/>
  <c r="F42" i="9" s="1"/>
  <c r="G42" i="9" s="1"/>
  <c r="E39" i="9"/>
  <c r="F39" i="9" s="1"/>
  <c r="G39" i="9" s="1"/>
  <c r="E36" i="9"/>
  <c r="F36" i="9" s="1"/>
  <c r="G36" i="9" s="1"/>
  <c r="E33" i="9"/>
  <c r="F33" i="9" s="1"/>
  <c r="G33" i="9" s="1"/>
  <c r="E30" i="9"/>
  <c r="F30" i="9" s="1"/>
  <c r="G30" i="9" s="1"/>
  <c r="E27" i="9"/>
  <c r="F27" i="9" s="1"/>
  <c r="G27" i="9" s="1"/>
  <c r="E53" i="9"/>
  <c r="F53" i="9" s="1"/>
  <c r="E50" i="9"/>
  <c r="F50" i="9" s="1"/>
  <c r="E47" i="9"/>
  <c r="F47" i="9" s="1"/>
  <c r="E44" i="9"/>
  <c r="F44" i="9" s="1"/>
  <c r="E41" i="9"/>
  <c r="F41" i="9" s="1"/>
  <c r="E35" i="9"/>
  <c r="F35" i="9" s="1"/>
  <c r="E32" i="9"/>
  <c r="F32" i="9" s="1"/>
  <c r="E26" i="9"/>
  <c r="F26" i="9" s="1"/>
  <c r="E23" i="9"/>
  <c r="F23" i="9" s="1"/>
  <c r="E57" i="8"/>
  <c r="F57" i="8" s="1"/>
  <c r="G57" i="8" s="1"/>
  <c r="E36" i="8"/>
  <c r="F36" i="8" s="1"/>
  <c r="G36" i="8" s="1"/>
  <c r="E48" i="8"/>
  <c r="F48" i="8" s="1"/>
  <c r="G48" i="8" s="1"/>
  <c r="E33" i="8"/>
  <c r="F33" i="8" s="1"/>
  <c r="G33" i="8" s="1"/>
  <c r="E59" i="8"/>
  <c r="F59" i="8" s="1"/>
  <c r="G59" i="8" s="1"/>
  <c r="E53" i="8"/>
  <c r="F53" i="8" s="1"/>
  <c r="G53" i="8" s="1"/>
  <c r="E50" i="8"/>
  <c r="F50" i="8" s="1"/>
  <c r="G50" i="8" s="1"/>
  <c r="E47" i="8"/>
  <c r="F47" i="8" s="1"/>
  <c r="G47" i="8" s="1"/>
  <c r="E44" i="8"/>
  <c r="F44" i="8" s="1"/>
  <c r="G44" i="8" s="1"/>
  <c r="E41" i="8"/>
  <c r="F41" i="8" s="1"/>
  <c r="G41" i="8" s="1"/>
  <c r="E35" i="8"/>
  <c r="F35" i="8" s="1"/>
  <c r="G35" i="8" s="1"/>
  <c r="E32" i="8"/>
  <c r="F32" i="8" s="1"/>
  <c r="G32" i="8" s="1"/>
  <c r="E26" i="8"/>
  <c r="F26" i="8" s="1"/>
  <c r="G26" i="8" s="1"/>
  <c r="E23" i="8"/>
  <c r="F23" i="8" s="1"/>
  <c r="G23" i="8" s="1"/>
  <c r="E60" i="8"/>
  <c r="F60" i="8" s="1"/>
  <c r="G60" i="8" s="1"/>
  <c r="E42" i="8"/>
  <c r="F42" i="8" s="1"/>
  <c r="G42" i="8" s="1"/>
  <c r="E21" i="8"/>
  <c r="F21" i="8" s="1"/>
  <c r="G21" i="8" s="1"/>
  <c r="E52" i="8"/>
  <c r="F52" i="8" s="1"/>
  <c r="G52" i="8" s="1"/>
  <c r="E46" i="8"/>
  <c r="F46" i="8" s="1"/>
  <c r="G46" i="8" s="1"/>
  <c r="E43" i="8"/>
  <c r="F43" i="8" s="1"/>
  <c r="G43" i="8" s="1"/>
  <c r="E37" i="8"/>
  <c r="F37" i="8" s="1"/>
  <c r="G37" i="8" s="1"/>
  <c r="E34" i="8"/>
  <c r="F34" i="8" s="1"/>
  <c r="G34" i="8" s="1"/>
  <c r="E28" i="8"/>
  <c r="F28" i="8" s="1"/>
  <c r="G28" i="8" s="1"/>
  <c r="E25" i="8"/>
  <c r="F25" i="8" s="1"/>
  <c r="G25" i="8" s="1"/>
  <c r="E22" i="8"/>
  <c r="F22" i="8" s="1"/>
  <c r="G22" i="8" s="1"/>
  <c r="E51" i="8"/>
  <c r="F51" i="8" s="1"/>
  <c r="G51" i="8" s="1"/>
  <c r="E27" i="8"/>
  <c r="F27" i="8" s="1"/>
  <c r="G27" i="8" s="1"/>
  <c r="E54" i="8"/>
  <c r="F54" i="8" s="1"/>
  <c r="G54" i="8" s="1"/>
  <c r="E30" i="8"/>
  <c r="F30" i="8" s="1"/>
  <c r="G30" i="8" s="1"/>
  <c r="E23" i="7"/>
  <c r="F23" i="7" s="1"/>
  <c r="E46" i="7"/>
  <c r="F46" i="7" s="1"/>
  <c r="G46" i="7" s="1"/>
  <c r="E54" i="7"/>
  <c r="F54" i="7" s="1"/>
  <c r="G54" i="7" s="1"/>
  <c r="E48" i="7"/>
  <c r="F48" i="7" s="1"/>
  <c r="G48" i="7" s="1"/>
  <c r="E42" i="7"/>
  <c r="F42" i="7" s="1"/>
  <c r="G42" i="7" s="1"/>
  <c r="E39" i="7"/>
  <c r="F39" i="7" s="1"/>
  <c r="G39" i="7" s="1"/>
  <c r="E36" i="7"/>
  <c r="F36" i="7" s="1"/>
  <c r="G36" i="7" s="1"/>
  <c r="E33" i="7"/>
  <c r="F33" i="7" s="1"/>
  <c r="G33" i="7" s="1"/>
  <c r="E30" i="7"/>
  <c r="F30" i="7" s="1"/>
  <c r="G30" i="7" s="1"/>
  <c r="E27" i="7"/>
  <c r="F27" i="7" s="1"/>
  <c r="G27" i="7" s="1"/>
  <c r="E24" i="7"/>
  <c r="F24" i="7" s="1"/>
  <c r="G24" i="7" s="1"/>
  <c r="E21" i="7"/>
  <c r="F21" i="7" s="1"/>
  <c r="G21" i="7" s="1"/>
  <c r="E37" i="7"/>
  <c r="F37" i="7" s="1"/>
  <c r="G37" i="7" s="1"/>
  <c r="E25" i="7"/>
  <c r="F25" i="7" s="1"/>
  <c r="G25" i="7" s="1"/>
  <c r="E53" i="7"/>
  <c r="F53" i="7" s="1"/>
  <c r="E50" i="7"/>
  <c r="F50" i="7" s="1"/>
  <c r="E47" i="7"/>
  <c r="F47" i="7" s="1"/>
  <c r="E44" i="7"/>
  <c r="F44" i="7" s="1"/>
  <c r="E41" i="7"/>
  <c r="F41" i="7" s="1"/>
  <c r="E35" i="7"/>
  <c r="F35" i="7" s="1"/>
  <c r="E32" i="7"/>
  <c r="F32" i="7" s="1"/>
  <c r="E52" i="7"/>
  <c r="F52" i="7" s="1"/>
  <c r="G52" i="7" s="1"/>
  <c r="E43" i="7"/>
  <c r="F43" i="7" s="1"/>
  <c r="G43" i="7" s="1"/>
  <c r="E26" i="7"/>
  <c r="F26" i="7" s="1"/>
  <c r="E31" i="7"/>
  <c r="F31" i="7" s="1"/>
  <c r="G31" i="7" s="1"/>
  <c r="E28" i="7"/>
  <c r="F28" i="7" s="1"/>
  <c r="G28" i="7" s="1"/>
  <c r="E58" i="6"/>
  <c r="F58" i="6" s="1"/>
  <c r="G58" i="6" s="1"/>
  <c r="E55" i="6"/>
  <c r="F55" i="6" s="1"/>
  <c r="G55" i="6" s="1"/>
  <c r="E52" i="6"/>
  <c r="F52" i="6" s="1"/>
  <c r="G52" i="6" s="1"/>
  <c r="E49" i="6"/>
  <c r="F49" i="6" s="1"/>
  <c r="G49" i="6" s="1"/>
  <c r="E46" i="6"/>
  <c r="F46" i="6" s="1"/>
  <c r="G46" i="6" s="1"/>
  <c r="E43" i="6"/>
  <c r="F43" i="6" s="1"/>
  <c r="G43" i="6" s="1"/>
  <c r="E37" i="6"/>
  <c r="F37" i="6" s="1"/>
  <c r="G37" i="6" s="1"/>
  <c r="E28" i="6"/>
  <c r="F28" i="6" s="1"/>
  <c r="G28" i="6" s="1"/>
  <c r="E25" i="6"/>
  <c r="F25" i="6" s="1"/>
  <c r="G25" i="6" s="1"/>
  <c r="E22" i="6"/>
  <c r="F22" i="6" s="1"/>
  <c r="G22" i="6" s="1"/>
  <c r="E57" i="6"/>
  <c r="F57" i="6" s="1"/>
  <c r="G57" i="6" s="1"/>
  <c r="E30" i="6"/>
  <c r="F30" i="6" s="1"/>
  <c r="G30" i="6" s="1"/>
  <c r="E21" i="6"/>
  <c r="F21" i="6" s="1"/>
  <c r="G21" i="6" s="1"/>
  <c r="E56" i="6"/>
  <c r="F56" i="6" s="1"/>
  <c r="G56" i="6" s="1"/>
  <c r="E54" i="6"/>
  <c r="F54" i="6" s="1"/>
  <c r="G54" i="6" s="1"/>
  <c r="E48" i="6"/>
  <c r="F48" i="6" s="1"/>
  <c r="G48" i="6" s="1"/>
  <c r="E39" i="6"/>
  <c r="F39" i="6" s="1"/>
  <c r="G39" i="6" s="1"/>
  <c r="E33" i="6"/>
  <c r="F33" i="6" s="1"/>
  <c r="G33" i="6" s="1"/>
  <c r="E24" i="6"/>
  <c r="F24" i="6" s="1"/>
  <c r="G24" i="6" s="1"/>
  <c r="E53" i="6"/>
  <c r="F53" i="6" s="1"/>
  <c r="G53" i="6" s="1"/>
  <c r="E32" i="6"/>
  <c r="F32" i="6" s="1"/>
  <c r="G32" i="6" s="1"/>
  <c r="E51" i="6"/>
  <c r="F51" i="6" s="1"/>
  <c r="G51" i="6" s="1"/>
  <c r="E42" i="6"/>
  <c r="F42" i="6" s="1"/>
  <c r="G42" i="6" s="1"/>
  <c r="E36" i="6"/>
  <c r="F36" i="6" s="1"/>
  <c r="G36" i="6" s="1"/>
  <c r="E27" i="6"/>
  <c r="F27" i="6" s="1"/>
  <c r="G27" i="6" s="1"/>
  <c r="E44" i="6"/>
  <c r="F44" i="6" s="1"/>
  <c r="G44" i="6" s="1"/>
  <c r="E35" i="6"/>
  <c r="F35" i="6" s="1"/>
  <c r="G35" i="6" s="1"/>
  <c r="E29" i="6"/>
  <c r="F29" i="6" s="1"/>
  <c r="G29" i="6" s="1"/>
  <c r="E50" i="6"/>
  <c r="F50" i="6" s="1"/>
  <c r="G50" i="6" s="1"/>
  <c r="E23" i="6"/>
  <c r="F23" i="6" s="1"/>
  <c r="G23" i="6" s="1"/>
  <c r="E47" i="6"/>
  <c r="F47" i="6" s="1"/>
  <c r="G47" i="6" s="1"/>
  <c r="E41" i="6"/>
  <c r="F41" i="6" s="1"/>
  <c r="G41" i="6" s="1"/>
  <c r="E26" i="6"/>
  <c r="F26" i="6" s="1"/>
  <c r="G26" i="6" s="1"/>
  <c r="E37" i="5"/>
  <c r="F37" i="5" s="1"/>
  <c r="G37" i="5" s="1"/>
  <c r="E25" i="5"/>
  <c r="F25" i="5" s="1"/>
  <c r="G25" i="5" s="1"/>
  <c r="E54" i="5"/>
  <c r="F54" i="5" s="1"/>
  <c r="G54" i="5" s="1"/>
  <c r="E39" i="5"/>
  <c r="F39" i="5" s="1"/>
  <c r="G39" i="5" s="1"/>
  <c r="E27" i="5"/>
  <c r="F27" i="5" s="1"/>
  <c r="G27" i="5" s="1"/>
  <c r="E52" i="5"/>
  <c r="F52" i="5" s="1"/>
  <c r="G52" i="5" s="1"/>
  <c r="E49" i="5"/>
  <c r="F49" i="5" s="1"/>
  <c r="G49" i="5" s="1"/>
  <c r="E43" i="5"/>
  <c r="F43" i="5" s="1"/>
  <c r="G43" i="5" s="1"/>
  <c r="E48" i="5"/>
  <c r="F48" i="5" s="1"/>
  <c r="G48" i="5" s="1"/>
  <c r="E36" i="5"/>
  <c r="F36" i="5" s="1"/>
  <c r="G36" i="5" s="1"/>
  <c r="E30" i="5"/>
  <c r="F30" i="5" s="1"/>
  <c r="G30" i="5" s="1"/>
  <c r="E58" i="5"/>
  <c r="F58" i="5" s="1"/>
  <c r="G58" i="5" s="1"/>
  <c r="E46" i="5"/>
  <c r="F46" i="5" s="1"/>
  <c r="G46" i="5" s="1"/>
  <c r="E28" i="5"/>
  <c r="F28" i="5" s="1"/>
  <c r="G28" i="5" s="1"/>
  <c r="E51" i="5"/>
  <c r="F51" i="5" s="1"/>
  <c r="G51" i="5" s="1"/>
  <c r="E42" i="5"/>
  <c r="F42" i="5" s="1"/>
  <c r="G42" i="5" s="1"/>
  <c r="E33" i="5"/>
  <c r="F33" i="5" s="1"/>
  <c r="G33" i="5" s="1"/>
  <c r="E26" i="5"/>
  <c r="F26" i="5" s="1"/>
  <c r="G26" i="5" s="1"/>
  <c r="E53" i="5"/>
  <c r="F53" i="5" s="1"/>
  <c r="G53" i="5" s="1"/>
  <c r="E50" i="5"/>
  <c r="F50" i="5" s="1"/>
  <c r="G50" i="5" s="1"/>
  <c r="E47" i="5"/>
  <c r="F47" i="5" s="1"/>
  <c r="G47" i="5" s="1"/>
  <c r="E41" i="5"/>
  <c r="F41" i="5" s="1"/>
  <c r="G41" i="5" s="1"/>
  <c r="E32" i="5"/>
  <c r="F32" i="5" s="1"/>
  <c r="G32" i="5" s="1"/>
  <c r="E23" i="5"/>
  <c r="F23" i="5" s="1"/>
  <c r="G23" i="5" s="1"/>
  <c r="E35" i="5"/>
  <c r="F35" i="5" s="1"/>
  <c r="G35" i="5" s="1"/>
  <c r="J62" i="12"/>
  <c r="J62" i="11"/>
  <c r="J62" i="10"/>
  <c r="J62" i="9"/>
  <c r="J62" i="8"/>
  <c r="J62" i="7"/>
  <c r="J62" i="6"/>
  <c r="J62" i="5"/>
  <c r="E19" i="12"/>
  <c r="F19" i="12" s="1"/>
  <c r="G19" i="12" s="1"/>
  <c r="E16" i="12"/>
  <c r="F16" i="12" s="1"/>
  <c r="G16" i="12" s="1"/>
  <c r="E13" i="12"/>
  <c r="F13" i="12" s="1"/>
  <c r="G13" i="12" s="1"/>
  <c r="E10" i="12"/>
  <c r="F10" i="12" s="1"/>
  <c r="G10" i="12" s="1"/>
  <c r="E7" i="12"/>
  <c r="F7" i="12" s="1"/>
  <c r="G7" i="12" s="1"/>
  <c r="E4" i="12"/>
  <c r="F4" i="12" s="1"/>
  <c r="E6" i="12"/>
  <c r="F6" i="12" s="1"/>
  <c r="G6" i="12" s="1"/>
  <c r="E20" i="12"/>
  <c r="F20" i="12" s="1"/>
  <c r="G20" i="12" s="1"/>
  <c r="E17" i="12"/>
  <c r="F17" i="12" s="1"/>
  <c r="G17" i="12" s="1"/>
  <c r="E14" i="12"/>
  <c r="F14" i="12" s="1"/>
  <c r="G14" i="12" s="1"/>
  <c r="E11" i="12"/>
  <c r="F11" i="12" s="1"/>
  <c r="G11" i="12" s="1"/>
  <c r="E8" i="12"/>
  <c r="F8" i="12" s="1"/>
  <c r="G8" i="12" s="1"/>
  <c r="E5" i="12"/>
  <c r="F5" i="12" s="1"/>
  <c r="G5" i="12" s="1"/>
  <c r="E18" i="12"/>
  <c r="F18" i="12" s="1"/>
  <c r="G18" i="12" s="1"/>
  <c r="E15" i="12"/>
  <c r="F15" i="12" s="1"/>
  <c r="G15" i="12" s="1"/>
  <c r="E12" i="12"/>
  <c r="F12" i="12" s="1"/>
  <c r="G12" i="12" s="1"/>
  <c r="E9" i="12"/>
  <c r="F9" i="12" s="1"/>
  <c r="G9" i="12" s="1"/>
  <c r="E12" i="11"/>
  <c r="F12" i="11" s="1"/>
  <c r="G12" i="11" s="1"/>
  <c r="E19" i="11"/>
  <c r="F19" i="11" s="1"/>
  <c r="G19" i="11" s="1"/>
  <c r="E16" i="11"/>
  <c r="F16" i="11" s="1"/>
  <c r="G16" i="11" s="1"/>
  <c r="E13" i="11"/>
  <c r="F13" i="11" s="1"/>
  <c r="G13" i="11" s="1"/>
  <c r="E10" i="11"/>
  <c r="F10" i="11" s="1"/>
  <c r="G10" i="11" s="1"/>
  <c r="E7" i="11"/>
  <c r="F7" i="11" s="1"/>
  <c r="G7" i="11" s="1"/>
  <c r="E4" i="11"/>
  <c r="F4" i="11" s="1"/>
  <c r="E18" i="11"/>
  <c r="F18" i="11" s="1"/>
  <c r="G18" i="11" s="1"/>
  <c r="E9" i="11"/>
  <c r="F9" i="11" s="1"/>
  <c r="G9" i="11" s="1"/>
  <c r="E15" i="11"/>
  <c r="F15" i="11" s="1"/>
  <c r="G15" i="11" s="1"/>
  <c r="E6" i="11"/>
  <c r="F6" i="11" s="1"/>
  <c r="G6" i="11" s="1"/>
  <c r="E20" i="11"/>
  <c r="F20" i="11" s="1"/>
  <c r="G20" i="11" s="1"/>
  <c r="E17" i="11"/>
  <c r="F17" i="11" s="1"/>
  <c r="G17" i="11" s="1"/>
  <c r="E14" i="11"/>
  <c r="F14" i="11" s="1"/>
  <c r="G14" i="11" s="1"/>
  <c r="E11" i="11"/>
  <c r="F11" i="11" s="1"/>
  <c r="G11" i="11" s="1"/>
  <c r="E8" i="11"/>
  <c r="F8" i="11" s="1"/>
  <c r="G8" i="11" s="1"/>
  <c r="E5" i="11"/>
  <c r="F5" i="11" s="1"/>
  <c r="G5" i="11" s="1"/>
  <c r="E19" i="10"/>
  <c r="F19" i="10" s="1"/>
  <c r="G19" i="10" s="1"/>
  <c r="E16" i="10"/>
  <c r="F16" i="10" s="1"/>
  <c r="G16" i="10" s="1"/>
  <c r="E13" i="10"/>
  <c r="F13" i="10" s="1"/>
  <c r="G13" i="10" s="1"/>
  <c r="E10" i="10"/>
  <c r="F10" i="10" s="1"/>
  <c r="G10" i="10" s="1"/>
  <c r="E7" i="10"/>
  <c r="F7" i="10" s="1"/>
  <c r="G7" i="10" s="1"/>
  <c r="E4" i="10"/>
  <c r="F4" i="10" s="1"/>
  <c r="E18" i="10"/>
  <c r="F18" i="10" s="1"/>
  <c r="G18" i="10" s="1"/>
  <c r="E6" i="10"/>
  <c r="F6" i="10" s="1"/>
  <c r="G6" i="10" s="1"/>
  <c r="E15" i="10"/>
  <c r="F15" i="10" s="1"/>
  <c r="G15" i="10" s="1"/>
  <c r="E20" i="10"/>
  <c r="F20" i="10" s="1"/>
  <c r="G20" i="10" s="1"/>
  <c r="E17" i="10"/>
  <c r="F17" i="10" s="1"/>
  <c r="G17" i="10" s="1"/>
  <c r="E14" i="10"/>
  <c r="F14" i="10" s="1"/>
  <c r="G14" i="10" s="1"/>
  <c r="E11" i="10"/>
  <c r="F11" i="10" s="1"/>
  <c r="G11" i="10" s="1"/>
  <c r="E8" i="10"/>
  <c r="F8" i="10" s="1"/>
  <c r="G8" i="10" s="1"/>
  <c r="E5" i="10"/>
  <c r="F5" i="10" s="1"/>
  <c r="G5" i="10" s="1"/>
  <c r="E9" i="10"/>
  <c r="F9" i="10" s="1"/>
  <c r="G9" i="10" s="1"/>
  <c r="E12" i="10"/>
  <c r="F12" i="10" s="1"/>
  <c r="G12" i="10" s="1"/>
  <c r="E9" i="9"/>
  <c r="F9" i="9" s="1"/>
  <c r="G9" i="9" s="1"/>
  <c r="E11" i="9"/>
  <c r="F11" i="9" s="1"/>
  <c r="G11" i="9" s="1"/>
  <c r="E19" i="9"/>
  <c r="F19" i="9" s="1"/>
  <c r="G19" i="9" s="1"/>
  <c r="E16" i="9"/>
  <c r="F16" i="9" s="1"/>
  <c r="G16" i="9" s="1"/>
  <c r="E13" i="9"/>
  <c r="F13" i="9" s="1"/>
  <c r="G13" i="9" s="1"/>
  <c r="E10" i="9"/>
  <c r="F10" i="9" s="1"/>
  <c r="G10" i="9" s="1"/>
  <c r="E7" i="9"/>
  <c r="F7" i="9" s="1"/>
  <c r="G7" i="9" s="1"/>
  <c r="E4" i="9"/>
  <c r="F4" i="9" s="1"/>
  <c r="E18" i="9"/>
  <c r="F18" i="9" s="1"/>
  <c r="G18" i="9" s="1"/>
  <c r="E8" i="9"/>
  <c r="F8" i="9" s="1"/>
  <c r="G8" i="9" s="1"/>
  <c r="E14" i="9"/>
  <c r="F14" i="9" s="1"/>
  <c r="G14" i="9" s="1"/>
  <c r="E15" i="9"/>
  <c r="F15" i="9" s="1"/>
  <c r="G15" i="9" s="1"/>
  <c r="E12" i="9"/>
  <c r="F12" i="9" s="1"/>
  <c r="G12" i="9" s="1"/>
  <c r="E6" i="9"/>
  <c r="F6" i="9" s="1"/>
  <c r="G6" i="9" s="1"/>
  <c r="E20" i="9"/>
  <c r="F20" i="9" s="1"/>
  <c r="G20" i="9" s="1"/>
  <c r="E17" i="9"/>
  <c r="F17" i="9" s="1"/>
  <c r="G17" i="9" s="1"/>
  <c r="E5" i="9"/>
  <c r="F5" i="9" s="1"/>
  <c r="G5" i="9" s="1"/>
  <c r="E11" i="8"/>
  <c r="F11" i="8" s="1"/>
  <c r="G11" i="8" s="1"/>
  <c r="E18" i="8"/>
  <c r="F18" i="8" s="1"/>
  <c r="G18" i="8" s="1"/>
  <c r="E19" i="8"/>
  <c r="F19" i="8" s="1"/>
  <c r="G19" i="8" s="1"/>
  <c r="E16" i="8"/>
  <c r="F16" i="8" s="1"/>
  <c r="G16" i="8" s="1"/>
  <c r="E13" i="8"/>
  <c r="F13" i="8" s="1"/>
  <c r="G13" i="8" s="1"/>
  <c r="E10" i="8"/>
  <c r="F10" i="8" s="1"/>
  <c r="G10" i="8" s="1"/>
  <c r="E7" i="8"/>
  <c r="F7" i="8" s="1"/>
  <c r="G7" i="8" s="1"/>
  <c r="E4" i="8"/>
  <c r="F4" i="8" s="1"/>
  <c r="E14" i="8"/>
  <c r="F14" i="8" s="1"/>
  <c r="G14" i="8" s="1"/>
  <c r="E12" i="8"/>
  <c r="F12" i="8" s="1"/>
  <c r="G12" i="8" s="1"/>
  <c r="E20" i="8"/>
  <c r="F20" i="8" s="1"/>
  <c r="G20" i="8" s="1"/>
  <c r="E9" i="8"/>
  <c r="F9" i="8" s="1"/>
  <c r="G9" i="8" s="1"/>
  <c r="E6" i="8"/>
  <c r="F6" i="8" s="1"/>
  <c r="G6" i="8" s="1"/>
  <c r="E17" i="8"/>
  <c r="F17" i="8" s="1"/>
  <c r="G17" i="8" s="1"/>
  <c r="E8" i="8"/>
  <c r="F8" i="8" s="1"/>
  <c r="G8" i="8" s="1"/>
  <c r="E5" i="8"/>
  <c r="F5" i="8" s="1"/>
  <c r="G5" i="8" s="1"/>
  <c r="E15" i="8"/>
  <c r="F15" i="8" s="1"/>
  <c r="G15" i="8" s="1"/>
  <c r="E5" i="7"/>
  <c r="F5" i="7" s="1"/>
  <c r="G5" i="7" s="1"/>
  <c r="E15" i="7"/>
  <c r="F15" i="7" s="1"/>
  <c r="G15" i="7" s="1"/>
  <c r="E17" i="7"/>
  <c r="F17" i="7" s="1"/>
  <c r="G17" i="7" s="1"/>
  <c r="E19" i="7"/>
  <c r="F19" i="7" s="1"/>
  <c r="G19" i="7" s="1"/>
  <c r="E16" i="7"/>
  <c r="F16" i="7" s="1"/>
  <c r="G16" i="7" s="1"/>
  <c r="E13" i="7"/>
  <c r="F13" i="7" s="1"/>
  <c r="G13" i="7" s="1"/>
  <c r="E10" i="7"/>
  <c r="F10" i="7" s="1"/>
  <c r="G10" i="7" s="1"/>
  <c r="E7" i="7"/>
  <c r="F7" i="7" s="1"/>
  <c r="G7" i="7" s="1"/>
  <c r="E4" i="7"/>
  <c r="F4" i="7" s="1"/>
  <c r="E8" i="7"/>
  <c r="F8" i="7" s="1"/>
  <c r="G8" i="7" s="1"/>
  <c r="E12" i="7"/>
  <c r="F12" i="7" s="1"/>
  <c r="G12" i="7" s="1"/>
  <c r="E20" i="7"/>
  <c r="F20" i="7" s="1"/>
  <c r="G20" i="7" s="1"/>
  <c r="E18" i="7"/>
  <c r="F18" i="7" s="1"/>
  <c r="G18" i="7" s="1"/>
  <c r="E11" i="7"/>
  <c r="F11" i="7" s="1"/>
  <c r="G11" i="7" s="1"/>
  <c r="E6" i="7"/>
  <c r="F6" i="7" s="1"/>
  <c r="G6" i="7" s="1"/>
  <c r="E14" i="7"/>
  <c r="F14" i="7" s="1"/>
  <c r="G14" i="7" s="1"/>
  <c r="E9" i="7"/>
  <c r="F9" i="7" s="1"/>
  <c r="G9" i="7" s="1"/>
  <c r="E20" i="6"/>
  <c r="F20" i="6" s="1"/>
  <c r="G20" i="6" s="1"/>
  <c r="E17" i="6"/>
  <c r="F17" i="6" s="1"/>
  <c r="G17" i="6" s="1"/>
  <c r="E12" i="6"/>
  <c r="F12" i="6" s="1"/>
  <c r="G12" i="6" s="1"/>
  <c r="E14" i="6"/>
  <c r="F14" i="6" s="1"/>
  <c r="G14" i="6" s="1"/>
  <c r="E11" i="6"/>
  <c r="F11" i="6" s="1"/>
  <c r="G11" i="6" s="1"/>
  <c r="E8" i="6"/>
  <c r="F8" i="6" s="1"/>
  <c r="G8" i="6" s="1"/>
  <c r="E5" i="6"/>
  <c r="F5" i="6" s="1"/>
  <c r="G5" i="6" s="1"/>
  <c r="E15" i="6"/>
  <c r="F15" i="6" s="1"/>
  <c r="G15" i="6" s="1"/>
  <c r="E19" i="6"/>
  <c r="F19" i="6" s="1"/>
  <c r="G19" i="6" s="1"/>
  <c r="E16" i="6"/>
  <c r="F16" i="6" s="1"/>
  <c r="G16" i="6" s="1"/>
  <c r="E13" i="6"/>
  <c r="F13" i="6" s="1"/>
  <c r="G13" i="6" s="1"/>
  <c r="E10" i="6"/>
  <c r="F10" i="6" s="1"/>
  <c r="G10" i="6" s="1"/>
  <c r="E7" i="6"/>
  <c r="F7" i="6" s="1"/>
  <c r="G7" i="6" s="1"/>
  <c r="E4" i="6"/>
  <c r="F4" i="6" s="1"/>
  <c r="E18" i="6"/>
  <c r="F18" i="6" s="1"/>
  <c r="G18" i="6" s="1"/>
  <c r="E9" i="6"/>
  <c r="F9" i="6" s="1"/>
  <c r="G9" i="6" s="1"/>
  <c r="E6" i="6"/>
  <c r="F6" i="6" s="1"/>
  <c r="G6" i="6" s="1"/>
  <c r="E14" i="5"/>
  <c r="F14" i="5" s="1"/>
  <c r="G14" i="5" s="1"/>
  <c r="E12" i="5"/>
  <c r="F12" i="5" s="1"/>
  <c r="G12" i="5" s="1"/>
  <c r="E6" i="5"/>
  <c r="F6" i="5" s="1"/>
  <c r="G6" i="5" s="1"/>
  <c r="E19" i="5"/>
  <c r="F19" i="5" s="1"/>
  <c r="G19" i="5" s="1"/>
  <c r="E16" i="5"/>
  <c r="F16" i="5" s="1"/>
  <c r="G16" i="5" s="1"/>
  <c r="E13" i="5"/>
  <c r="F13" i="5" s="1"/>
  <c r="G13" i="5" s="1"/>
  <c r="E10" i="5"/>
  <c r="F10" i="5" s="1"/>
  <c r="G10" i="5" s="1"/>
  <c r="E7" i="5"/>
  <c r="F7" i="5" s="1"/>
  <c r="G7" i="5" s="1"/>
  <c r="E4" i="5"/>
  <c r="F4" i="5" s="1"/>
  <c r="E17" i="5"/>
  <c r="F17" i="5" s="1"/>
  <c r="G17" i="5" s="1"/>
  <c r="E9" i="5"/>
  <c r="F9" i="5" s="1"/>
  <c r="G9" i="5" s="1"/>
  <c r="E18" i="5"/>
  <c r="F18" i="5" s="1"/>
  <c r="G18" i="5" s="1"/>
  <c r="E20" i="5"/>
  <c r="F20" i="5" s="1"/>
  <c r="G20" i="5" s="1"/>
  <c r="E5" i="5"/>
  <c r="F5" i="5" s="1"/>
  <c r="G5" i="5" s="1"/>
  <c r="E11" i="5"/>
  <c r="F11" i="5" s="1"/>
  <c r="G11" i="5" s="1"/>
  <c r="E8" i="5"/>
  <c r="F8" i="5" s="1"/>
  <c r="G8" i="5" s="1"/>
  <c r="E15" i="5"/>
  <c r="F15" i="5" s="1"/>
  <c r="G15" i="5" s="1"/>
  <c r="H54" i="12" l="1"/>
  <c r="I54" i="12" s="1"/>
  <c r="H53" i="12"/>
  <c r="I53" i="12" s="1"/>
  <c r="H43" i="12"/>
  <c r="I43" i="12" s="1"/>
  <c r="H48" i="12"/>
  <c r="I48" i="12" s="1"/>
  <c r="H36" i="12"/>
  <c r="I36" i="12" s="1"/>
  <c r="H44" i="12"/>
  <c r="I44" i="12" s="1"/>
  <c r="H61" i="12"/>
  <c r="I61" i="12" s="1"/>
  <c r="H42" i="12"/>
  <c r="I42" i="12" s="1"/>
  <c r="H23" i="12"/>
  <c r="I23" i="12" s="1"/>
  <c r="G32" i="11"/>
  <c r="G53" i="11"/>
  <c r="G23" i="11"/>
  <c r="G35" i="11"/>
  <c r="G26" i="11"/>
  <c r="G41" i="11"/>
  <c r="G44" i="11"/>
  <c r="G50" i="11"/>
  <c r="G47" i="11"/>
  <c r="H53" i="10"/>
  <c r="I53" i="10" s="1"/>
  <c r="H23" i="10"/>
  <c r="I23" i="10" s="1"/>
  <c r="G26" i="9"/>
  <c r="G41" i="9"/>
  <c r="G44" i="9"/>
  <c r="G50" i="9"/>
  <c r="G53" i="9"/>
  <c r="G35" i="9"/>
  <c r="H37" i="9" s="1"/>
  <c r="I37" i="9" s="1"/>
  <c r="G47" i="9"/>
  <c r="G32" i="9"/>
  <c r="G23" i="9"/>
  <c r="H43" i="9" s="1"/>
  <c r="I43" i="9" s="1"/>
  <c r="H46" i="8"/>
  <c r="I46" i="8" s="1"/>
  <c r="H54" i="8"/>
  <c r="I54" i="8" s="1"/>
  <c r="H42" i="8"/>
  <c r="I42" i="8" s="1"/>
  <c r="H36" i="8"/>
  <c r="I36" i="8" s="1"/>
  <c r="H25" i="8"/>
  <c r="I25" i="8" s="1"/>
  <c r="H34" i="8"/>
  <c r="I34" i="8" s="1"/>
  <c r="G44" i="7"/>
  <c r="G47" i="7"/>
  <c r="G50" i="7"/>
  <c r="G41" i="7"/>
  <c r="G53" i="7"/>
  <c r="G26" i="7"/>
  <c r="G32" i="7"/>
  <c r="G35" i="7"/>
  <c r="G23" i="7"/>
  <c r="H58" i="5"/>
  <c r="I58" i="5" s="1"/>
  <c r="H26" i="5"/>
  <c r="I26" i="5" s="1"/>
  <c r="H36" i="5"/>
  <c r="I36" i="5" s="1"/>
  <c r="H47" i="5"/>
  <c r="I47" i="5" s="1"/>
  <c r="H53" i="5"/>
  <c r="I53" i="5" s="1"/>
  <c r="H41" i="5"/>
  <c r="I41" i="5" s="1"/>
  <c r="H52" i="5"/>
  <c r="I52" i="5" s="1"/>
  <c r="H33" i="5"/>
  <c r="I33" i="5" s="1"/>
  <c r="H42" i="5"/>
  <c r="I42" i="5" s="1"/>
  <c r="H51" i="5"/>
  <c r="I51" i="5" s="1"/>
  <c r="H54" i="5"/>
  <c r="I54" i="5" s="1"/>
  <c r="H30" i="5"/>
  <c r="I30" i="5" s="1"/>
  <c r="H43" i="5"/>
  <c r="I43" i="5" s="1"/>
  <c r="H28" i="5"/>
  <c r="I28" i="5" s="1"/>
  <c r="G4" i="12"/>
  <c r="H4" i="12" s="1"/>
  <c r="I4" i="12" s="1"/>
  <c r="F62" i="12"/>
  <c r="G4" i="11"/>
  <c r="F62" i="11"/>
  <c r="H16" i="11"/>
  <c r="I16" i="11" s="1"/>
  <c r="H9" i="11"/>
  <c r="I9" i="11" s="1"/>
  <c r="H14" i="11"/>
  <c r="I14" i="11" s="1"/>
  <c r="G4" i="10"/>
  <c r="H4" i="10" s="1"/>
  <c r="I4" i="10" s="1"/>
  <c r="F62" i="10"/>
  <c r="H10" i="10"/>
  <c r="I10" i="10" s="1"/>
  <c r="H18" i="10"/>
  <c r="I18" i="10" s="1"/>
  <c r="H5" i="10"/>
  <c r="I5" i="10" s="1"/>
  <c r="H13" i="10"/>
  <c r="I13" i="10" s="1"/>
  <c r="H6" i="10"/>
  <c r="I6" i="10" s="1"/>
  <c r="H19" i="10"/>
  <c r="I19" i="10" s="1"/>
  <c r="G4" i="9"/>
  <c r="H4" i="9" s="1"/>
  <c r="I4" i="9" s="1"/>
  <c r="F62" i="9"/>
  <c r="H19" i="9"/>
  <c r="I19" i="9" s="1"/>
  <c r="G4" i="8"/>
  <c r="H4" i="8" s="1"/>
  <c r="I4" i="8" s="1"/>
  <c r="F62" i="8"/>
  <c r="H5" i="8"/>
  <c r="I5" i="8" s="1"/>
  <c r="H16" i="8"/>
  <c r="I16" i="8" s="1"/>
  <c r="H20" i="8"/>
  <c r="I20" i="8" s="1"/>
  <c r="G4" i="7"/>
  <c r="H4" i="7" s="1"/>
  <c r="I4" i="7" s="1"/>
  <c r="F62" i="7"/>
  <c r="H12" i="7"/>
  <c r="I12" i="7" s="1"/>
  <c r="H7" i="7"/>
  <c r="I7" i="7" s="1"/>
  <c r="H13" i="7"/>
  <c r="I13" i="7" s="1"/>
  <c r="H14" i="7"/>
  <c r="I14" i="7" s="1"/>
  <c r="H15" i="7"/>
  <c r="I15" i="7" s="1"/>
  <c r="H6" i="7"/>
  <c r="I6" i="7" s="1"/>
  <c r="G4" i="6"/>
  <c r="H4" i="6" s="1"/>
  <c r="I4" i="6" s="1"/>
  <c r="F62" i="6"/>
  <c r="H19" i="6"/>
  <c r="I19" i="6" s="1"/>
  <c r="H19" i="5"/>
  <c r="I19" i="5" s="1"/>
  <c r="H18" i="5"/>
  <c r="I18" i="5" s="1"/>
  <c r="H6" i="5"/>
  <c r="I6" i="5" s="1"/>
  <c r="H9" i="5"/>
  <c r="I9" i="5" s="1"/>
  <c r="H7" i="5"/>
  <c r="I7" i="5" s="1"/>
  <c r="H15" i="5"/>
  <c r="I15" i="5" s="1"/>
  <c r="H11" i="5"/>
  <c r="I11" i="5" s="1"/>
  <c r="H5" i="5"/>
  <c r="I5" i="5" s="1"/>
  <c r="H12" i="5"/>
  <c r="I12" i="5" s="1"/>
  <c r="H17" i="5"/>
  <c r="I17" i="5" s="1"/>
  <c r="G4" i="5"/>
  <c r="H23" i="5" s="1"/>
  <c r="I23" i="5" s="1"/>
  <c r="F62" i="5"/>
  <c r="H16" i="5" s="1"/>
  <c r="I16" i="5" s="1"/>
  <c r="H10" i="5"/>
  <c r="I10" i="5" s="1"/>
  <c r="H8" i="5"/>
  <c r="I8" i="5" s="1"/>
  <c r="H20" i="5"/>
  <c r="I20" i="5" s="1"/>
  <c r="H14" i="5"/>
  <c r="I14" i="5" s="1"/>
  <c r="H38" i="12" l="1"/>
  <c r="I38" i="12" s="1"/>
  <c r="H50" i="12"/>
  <c r="I50" i="12" s="1"/>
  <c r="H45" i="12"/>
  <c r="I45" i="12" s="1"/>
  <c r="H24" i="12"/>
  <c r="I24" i="12" s="1"/>
  <c r="H37" i="11"/>
  <c r="I37" i="11" s="1"/>
  <c r="H23" i="11"/>
  <c r="I23" i="11" s="1"/>
  <c r="H49" i="10"/>
  <c r="I49" i="10" s="1"/>
  <c r="H36" i="10"/>
  <c r="I36" i="10" s="1"/>
  <c r="H48" i="10"/>
  <c r="I48" i="10" s="1"/>
  <c r="H21" i="10"/>
  <c r="I21" i="10" s="1"/>
  <c r="H34" i="10"/>
  <c r="I34" i="10" s="1"/>
  <c r="H50" i="9"/>
  <c r="I50" i="9" s="1"/>
  <c r="H28" i="9"/>
  <c r="I28" i="9" s="1"/>
  <c r="H18" i="7"/>
  <c r="I18" i="7" s="1"/>
  <c r="H32" i="5"/>
  <c r="I32" i="5" s="1"/>
  <c r="H46" i="5"/>
  <c r="I46" i="5" s="1"/>
  <c r="H35" i="5"/>
  <c r="I35" i="5" s="1"/>
  <c r="H25" i="5"/>
  <c r="I25" i="5" s="1"/>
  <c r="H27" i="5"/>
  <c r="I27" i="5" s="1"/>
  <c r="H32" i="12"/>
  <c r="I32" i="12" s="1"/>
  <c r="H30" i="12"/>
  <c r="I30" i="12" s="1"/>
  <c r="H41" i="12"/>
  <c r="I41" i="12" s="1"/>
  <c r="H33" i="12"/>
  <c r="I33" i="12" s="1"/>
  <c r="H52" i="12"/>
  <c r="I52" i="12" s="1"/>
  <c r="H47" i="12"/>
  <c r="I47" i="12" s="1"/>
  <c r="H21" i="12"/>
  <c r="I21" i="12" s="1"/>
  <c r="H27" i="12"/>
  <c r="I27" i="12" s="1"/>
  <c r="H37" i="12"/>
  <c r="I37" i="12" s="1"/>
  <c r="H26" i="12"/>
  <c r="I26" i="12" s="1"/>
  <c r="H28" i="12"/>
  <c r="I28" i="12" s="1"/>
  <c r="H25" i="12"/>
  <c r="I25" i="12" s="1"/>
  <c r="H46" i="12"/>
  <c r="I46" i="12" s="1"/>
  <c r="H35" i="12"/>
  <c r="I35" i="12" s="1"/>
  <c r="H42" i="11"/>
  <c r="I42" i="11" s="1"/>
  <c r="H53" i="11"/>
  <c r="I53" i="11" s="1"/>
  <c r="H47" i="11"/>
  <c r="I47" i="11" s="1"/>
  <c r="H32" i="11"/>
  <c r="I32" i="11" s="1"/>
  <c r="H49" i="11"/>
  <c r="I49" i="11" s="1"/>
  <c r="H43" i="11"/>
  <c r="I43" i="11" s="1"/>
  <c r="H36" i="11"/>
  <c r="I36" i="11" s="1"/>
  <c r="H52" i="11"/>
  <c r="I52" i="11" s="1"/>
  <c r="H41" i="11"/>
  <c r="I41" i="11" s="1"/>
  <c r="H33" i="11"/>
  <c r="I33" i="11" s="1"/>
  <c r="H11" i="11"/>
  <c r="I11" i="11" s="1"/>
  <c r="H50" i="11"/>
  <c r="I50" i="11" s="1"/>
  <c r="H35" i="11"/>
  <c r="I35" i="11" s="1"/>
  <c r="H54" i="11"/>
  <c r="I54" i="11" s="1"/>
  <c r="H26" i="11"/>
  <c r="I26" i="11" s="1"/>
  <c r="H28" i="11"/>
  <c r="I28" i="11" s="1"/>
  <c r="H4" i="11"/>
  <c r="I4" i="11" s="1"/>
  <c r="H25" i="11"/>
  <c r="I25" i="11" s="1"/>
  <c r="H40" i="11"/>
  <c r="I40" i="11" s="1"/>
  <c r="H27" i="11"/>
  <c r="I27" i="11" s="1"/>
  <c r="H48" i="11"/>
  <c r="I48" i="11" s="1"/>
  <c r="H44" i="11"/>
  <c r="I44" i="11" s="1"/>
  <c r="H30" i="11"/>
  <c r="I30" i="11" s="1"/>
  <c r="H46" i="11"/>
  <c r="I46" i="11" s="1"/>
  <c r="H27" i="10"/>
  <c r="I27" i="10" s="1"/>
  <c r="H42" i="10"/>
  <c r="I42" i="10" s="1"/>
  <c r="H47" i="10"/>
  <c r="I47" i="10" s="1"/>
  <c r="H41" i="10"/>
  <c r="I41" i="10" s="1"/>
  <c r="H30" i="10"/>
  <c r="I30" i="10" s="1"/>
  <c r="H46" i="10"/>
  <c r="I46" i="10" s="1"/>
  <c r="H11" i="10"/>
  <c r="I11" i="10" s="1"/>
  <c r="H51" i="10"/>
  <c r="I51" i="10" s="1"/>
  <c r="H43" i="10"/>
  <c r="I43" i="10" s="1"/>
  <c r="H25" i="10"/>
  <c r="I25" i="10" s="1"/>
  <c r="H44" i="10"/>
  <c r="I44" i="10" s="1"/>
  <c r="H50" i="10"/>
  <c r="I50" i="10" s="1"/>
  <c r="H32" i="10"/>
  <c r="I32" i="10" s="1"/>
  <c r="H28" i="10"/>
  <c r="I28" i="10" s="1"/>
  <c r="H35" i="10"/>
  <c r="I35" i="10" s="1"/>
  <c r="H20" i="10"/>
  <c r="I20" i="10" s="1"/>
  <c r="H52" i="10"/>
  <c r="I52" i="10" s="1"/>
  <c r="H33" i="10"/>
  <c r="I33" i="10" s="1"/>
  <c r="H54" i="10"/>
  <c r="I54" i="10" s="1"/>
  <c r="H37" i="10"/>
  <c r="I37" i="10" s="1"/>
  <c r="H26" i="10"/>
  <c r="I26" i="10" s="1"/>
  <c r="H52" i="9"/>
  <c r="I52" i="9" s="1"/>
  <c r="H30" i="9"/>
  <c r="I30" i="9" s="1"/>
  <c r="H35" i="9"/>
  <c r="I35" i="9" s="1"/>
  <c r="H42" i="9"/>
  <c r="I42" i="9" s="1"/>
  <c r="H39" i="9"/>
  <c r="I39" i="9" s="1"/>
  <c r="H36" i="9"/>
  <c r="I36" i="9" s="1"/>
  <c r="H23" i="9"/>
  <c r="I23" i="9" s="1"/>
  <c r="H27" i="9"/>
  <c r="I27" i="9" s="1"/>
  <c r="H47" i="9"/>
  <c r="I47" i="9" s="1"/>
  <c r="H41" i="9"/>
  <c r="I41" i="9" s="1"/>
  <c r="H20" i="9"/>
  <c r="I20" i="9" s="1"/>
  <c r="H46" i="9"/>
  <c r="I46" i="9" s="1"/>
  <c r="H33" i="9"/>
  <c r="I33" i="9" s="1"/>
  <c r="H34" i="9"/>
  <c r="I34" i="9" s="1"/>
  <c r="H51" i="9"/>
  <c r="I51" i="9" s="1"/>
  <c r="H54" i="9"/>
  <c r="I54" i="9" s="1"/>
  <c r="H26" i="9"/>
  <c r="I26" i="9" s="1"/>
  <c r="H44" i="9"/>
  <c r="I44" i="9" s="1"/>
  <c r="H25" i="9"/>
  <c r="I25" i="9" s="1"/>
  <c r="H53" i="9"/>
  <c r="I53" i="9" s="1"/>
  <c r="H32" i="9"/>
  <c r="I32" i="9" s="1"/>
  <c r="H48" i="9"/>
  <c r="I48" i="9" s="1"/>
  <c r="H51" i="8"/>
  <c r="I51" i="8" s="1"/>
  <c r="H35" i="8"/>
  <c r="I35" i="8" s="1"/>
  <c r="H21" i="8"/>
  <c r="I21" i="8" s="1"/>
  <c r="H41" i="8"/>
  <c r="I41" i="8" s="1"/>
  <c r="H48" i="8"/>
  <c r="I48" i="8" s="1"/>
  <c r="H23" i="8"/>
  <c r="I23" i="8" s="1"/>
  <c r="H59" i="8"/>
  <c r="I59" i="8" s="1"/>
  <c r="H60" i="8"/>
  <c r="I60" i="8" s="1"/>
  <c r="H26" i="8"/>
  <c r="I26" i="8" s="1"/>
  <c r="H30" i="8"/>
  <c r="I30" i="8" s="1"/>
  <c r="H22" i="8"/>
  <c r="I22" i="8" s="1"/>
  <c r="H50" i="8"/>
  <c r="I50" i="8" s="1"/>
  <c r="H53" i="8"/>
  <c r="I53" i="8" s="1"/>
  <c r="H37" i="8"/>
  <c r="I37" i="8" s="1"/>
  <c r="H32" i="8"/>
  <c r="I32" i="8" s="1"/>
  <c r="H57" i="8"/>
  <c r="I57" i="8" s="1"/>
  <c r="H52" i="8"/>
  <c r="I52" i="8" s="1"/>
  <c r="H44" i="8"/>
  <c r="I44" i="8" s="1"/>
  <c r="H43" i="8"/>
  <c r="I43" i="8" s="1"/>
  <c r="H27" i="8"/>
  <c r="I27" i="8" s="1"/>
  <c r="H8" i="8"/>
  <c r="I8" i="8" s="1"/>
  <c r="H47" i="8"/>
  <c r="I47" i="8" s="1"/>
  <c r="H33" i="8"/>
  <c r="I33" i="8" s="1"/>
  <c r="H28" i="8"/>
  <c r="I28" i="8" s="1"/>
  <c r="H46" i="7"/>
  <c r="I46" i="7" s="1"/>
  <c r="H43" i="7"/>
  <c r="I43" i="7" s="1"/>
  <c r="H26" i="7"/>
  <c r="I26" i="7" s="1"/>
  <c r="H27" i="7"/>
  <c r="I27" i="7" s="1"/>
  <c r="H25" i="7"/>
  <c r="I25" i="7" s="1"/>
  <c r="H48" i="7"/>
  <c r="I48" i="7" s="1"/>
  <c r="H31" i="7"/>
  <c r="I31" i="7" s="1"/>
  <c r="H23" i="7"/>
  <c r="I23" i="7" s="1"/>
  <c r="H28" i="7"/>
  <c r="I28" i="7" s="1"/>
  <c r="H30" i="7"/>
  <c r="I30" i="7" s="1"/>
  <c r="H42" i="7"/>
  <c r="I42" i="7" s="1"/>
  <c r="H32" i="7"/>
  <c r="I32" i="7" s="1"/>
  <c r="H39" i="7"/>
  <c r="I39" i="7" s="1"/>
  <c r="H20" i="7"/>
  <c r="I20" i="7" s="1"/>
  <c r="H37" i="7"/>
  <c r="I37" i="7" s="1"/>
  <c r="H11" i="7"/>
  <c r="I11" i="7" s="1"/>
  <c r="H35" i="7"/>
  <c r="I35" i="7" s="1"/>
  <c r="H47" i="7"/>
  <c r="I47" i="7" s="1"/>
  <c r="H53" i="7"/>
  <c r="I53" i="7" s="1"/>
  <c r="H17" i="7"/>
  <c r="I17" i="7" s="1"/>
  <c r="H16" i="7"/>
  <c r="I16" i="7" s="1"/>
  <c r="H52" i="7"/>
  <c r="I52" i="7" s="1"/>
  <c r="H9" i="7"/>
  <c r="I9" i="7" s="1"/>
  <c r="H50" i="7"/>
  <c r="I50" i="7" s="1"/>
  <c r="H36" i="7"/>
  <c r="I36" i="7" s="1"/>
  <c r="H54" i="7"/>
  <c r="I54" i="7" s="1"/>
  <c r="H41" i="7"/>
  <c r="I41" i="7" s="1"/>
  <c r="H44" i="7"/>
  <c r="I44" i="7" s="1"/>
  <c r="H5" i="7"/>
  <c r="I5" i="7" s="1"/>
  <c r="H21" i="7"/>
  <c r="I21" i="7" s="1"/>
  <c r="H33" i="7"/>
  <c r="I33" i="7" s="1"/>
  <c r="H24" i="7"/>
  <c r="I24" i="7" s="1"/>
  <c r="H41" i="6"/>
  <c r="I41" i="6" s="1"/>
  <c r="H54" i="6"/>
  <c r="I54" i="6" s="1"/>
  <c r="H22" i="6"/>
  <c r="I22" i="6" s="1"/>
  <c r="H52" i="6"/>
  <c r="I52" i="6" s="1"/>
  <c r="H21" i="6"/>
  <c r="I21" i="6" s="1"/>
  <c r="H27" i="6"/>
  <c r="I27" i="6" s="1"/>
  <c r="H32" i="6"/>
  <c r="I32" i="6" s="1"/>
  <c r="H26" i="6"/>
  <c r="I26" i="6" s="1"/>
  <c r="H47" i="6"/>
  <c r="I47" i="6" s="1"/>
  <c r="H25" i="6"/>
  <c r="I25" i="6" s="1"/>
  <c r="H36" i="6"/>
  <c r="I36" i="6" s="1"/>
  <c r="H46" i="6"/>
  <c r="I46" i="6" s="1"/>
  <c r="H50" i="6"/>
  <c r="I50" i="6" s="1"/>
  <c r="H57" i="6"/>
  <c r="I57" i="6" s="1"/>
  <c r="H51" i="6"/>
  <c r="I51" i="6" s="1"/>
  <c r="H39" i="6"/>
  <c r="I39" i="6" s="1"/>
  <c r="H56" i="6"/>
  <c r="I56" i="6" s="1"/>
  <c r="H49" i="6"/>
  <c r="I49" i="6" s="1"/>
  <c r="H43" i="6"/>
  <c r="I43" i="6" s="1"/>
  <c r="H58" i="6"/>
  <c r="I58" i="6" s="1"/>
  <c r="H29" i="6"/>
  <c r="I29" i="6" s="1"/>
  <c r="H24" i="6"/>
  <c r="I24" i="6" s="1"/>
  <c r="H42" i="6"/>
  <c r="I42" i="6" s="1"/>
  <c r="H55" i="6"/>
  <c r="I55" i="6" s="1"/>
  <c r="H10" i="6"/>
  <c r="I10" i="6" s="1"/>
  <c r="H17" i="6"/>
  <c r="I17" i="6" s="1"/>
  <c r="H44" i="6"/>
  <c r="I44" i="6" s="1"/>
  <c r="H48" i="6"/>
  <c r="I48" i="6" s="1"/>
  <c r="H53" i="6"/>
  <c r="I53" i="6" s="1"/>
  <c r="H35" i="6"/>
  <c r="I35" i="6" s="1"/>
  <c r="H23" i="6"/>
  <c r="I23" i="6" s="1"/>
  <c r="H28" i="6"/>
  <c r="I28" i="6" s="1"/>
  <c r="H33" i="6"/>
  <c r="I33" i="6" s="1"/>
  <c r="H37" i="6"/>
  <c r="I37" i="6" s="1"/>
  <c r="H30" i="6"/>
  <c r="I30" i="6" s="1"/>
  <c r="H50" i="5"/>
  <c r="I50" i="5" s="1"/>
  <c r="H39" i="5"/>
  <c r="I39" i="5" s="1"/>
  <c r="H49" i="5"/>
  <c r="I49" i="5" s="1"/>
  <c r="H37" i="5"/>
  <c r="I37" i="5" s="1"/>
  <c r="H48" i="5"/>
  <c r="I48" i="5" s="1"/>
  <c r="H20" i="12"/>
  <c r="I20" i="12" s="1"/>
  <c r="H12" i="12"/>
  <c r="I12" i="12" s="1"/>
  <c r="H6" i="12"/>
  <c r="I6" i="12" s="1"/>
  <c r="H9" i="12"/>
  <c r="I9" i="12" s="1"/>
  <c r="H15" i="12"/>
  <c r="I15" i="12" s="1"/>
  <c r="H19" i="12"/>
  <c r="I19" i="12" s="1"/>
  <c r="H7" i="12"/>
  <c r="I7" i="12" s="1"/>
  <c r="H17" i="12"/>
  <c r="I17" i="12" s="1"/>
  <c r="H16" i="12"/>
  <c r="I16" i="12" s="1"/>
  <c r="H8" i="12"/>
  <c r="I8" i="12" s="1"/>
  <c r="H13" i="12"/>
  <c r="I13" i="12" s="1"/>
  <c r="H10" i="12"/>
  <c r="I10" i="12" s="1"/>
  <c r="H5" i="12"/>
  <c r="I5" i="12" s="1"/>
  <c r="H14" i="12"/>
  <c r="I14" i="12" s="1"/>
  <c r="H18" i="12"/>
  <c r="I18" i="12" s="1"/>
  <c r="H11" i="12"/>
  <c r="I11" i="12" s="1"/>
  <c r="H12" i="11"/>
  <c r="I12" i="11" s="1"/>
  <c r="H13" i="11"/>
  <c r="I13" i="11" s="1"/>
  <c r="H17" i="11"/>
  <c r="I17" i="11" s="1"/>
  <c r="H8" i="11"/>
  <c r="I8" i="11" s="1"/>
  <c r="H7" i="11"/>
  <c r="I7" i="11" s="1"/>
  <c r="H6" i="11"/>
  <c r="I6" i="11" s="1"/>
  <c r="H15" i="11"/>
  <c r="I15" i="11" s="1"/>
  <c r="H10" i="11"/>
  <c r="I10" i="11" s="1"/>
  <c r="H20" i="11"/>
  <c r="I20" i="11" s="1"/>
  <c r="H5" i="11"/>
  <c r="I5" i="11" s="1"/>
  <c r="H19" i="11"/>
  <c r="I19" i="11" s="1"/>
  <c r="H18" i="11"/>
  <c r="I18" i="11" s="1"/>
  <c r="K4" i="10"/>
  <c r="H9" i="10"/>
  <c r="I9" i="10" s="1"/>
  <c r="H15" i="10"/>
  <c r="I15" i="10" s="1"/>
  <c r="H17" i="10"/>
  <c r="I17" i="10" s="1"/>
  <c r="H14" i="10"/>
  <c r="I14" i="10" s="1"/>
  <c r="H16" i="10"/>
  <c r="I16" i="10" s="1"/>
  <c r="H7" i="10"/>
  <c r="I7" i="10" s="1"/>
  <c r="H8" i="10"/>
  <c r="I8" i="10" s="1"/>
  <c r="H12" i="10"/>
  <c r="I12" i="10" s="1"/>
  <c r="H12" i="9"/>
  <c r="I12" i="9" s="1"/>
  <c r="H16" i="9"/>
  <c r="I16" i="9" s="1"/>
  <c r="H17" i="9"/>
  <c r="I17" i="9" s="1"/>
  <c r="H9" i="9"/>
  <c r="I9" i="9" s="1"/>
  <c r="H15" i="9"/>
  <c r="I15" i="9" s="1"/>
  <c r="H13" i="9"/>
  <c r="I13" i="9" s="1"/>
  <c r="H7" i="9"/>
  <c r="I7" i="9" s="1"/>
  <c r="H5" i="9"/>
  <c r="I5" i="9" s="1"/>
  <c r="H11" i="9"/>
  <c r="I11" i="9" s="1"/>
  <c r="H10" i="9"/>
  <c r="I10" i="9" s="1"/>
  <c r="H6" i="9"/>
  <c r="I6" i="9" s="1"/>
  <c r="H18" i="9"/>
  <c r="I18" i="9" s="1"/>
  <c r="H8" i="9"/>
  <c r="I8" i="9" s="1"/>
  <c r="H14" i="9"/>
  <c r="I14" i="9" s="1"/>
  <c r="H13" i="8"/>
  <c r="I13" i="8" s="1"/>
  <c r="H15" i="8"/>
  <c r="I15" i="8" s="1"/>
  <c r="H11" i="8"/>
  <c r="I11" i="8" s="1"/>
  <c r="H18" i="8"/>
  <c r="I18" i="8" s="1"/>
  <c r="H9" i="8"/>
  <c r="I9" i="8" s="1"/>
  <c r="H12" i="8"/>
  <c r="I12" i="8" s="1"/>
  <c r="H14" i="8"/>
  <c r="I14" i="8" s="1"/>
  <c r="H17" i="8"/>
  <c r="I17" i="8" s="1"/>
  <c r="H10" i="8"/>
  <c r="I10" i="8" s="1"/>
  <c r="H6" i="8"/>
  <c r="I6" i="8" s="1"/>
  <c r="H19" i="8"/>
  <c r="I19" i="8" s="1"/>
  <c r="H7" i="8"/>
  <c r="I7" i="8" s="1"/>
  <c r="H10" i="7"/>
  <c r="I10" i="7" s="1"/>
  <c r="H8" i="7"/>
  <c r="I8" i="7" s="1"/>
  <c r="H19" i="7"/>
  <c r="I19" i="7" s="1"/>
  <c r="H8" i="6"/>
  <c r="I8" i="6" s="1"/>
  <c r="H14" i="6"/>
  <c r="I14" i="6" s="1"/>
  <c r="H20" i="6"/>
  <c r="I20" i="6" s="1"/>
  <c r="H11" i="6"/>
  <c r="I11" i="6" s="1"/>
  <c r="H7" i="6"/>
  <c r="I7" i="6" s="1"/>
  <c r="H18" i="6"/>
  <c r="I18" i="6" s="1"/>
  <c r="H15" i="6"/>
  <c r="I15" i="6" s="1"/>
  <c r="H9" i="6"/>
  <c r="I9" i="6" s="1"/>
  <c r="H12" i="6"/>
  <c r="I12" i="6" s="1"/>
  <c r="H6" i="6"/>
  <c r="I6" i="6" s="1"/>
  <c r="H16" i="6"/>
  <c r="I16" i="6" s="1"/>
  <c r="H5" i="6"/>
  <c r="I5" i="6" s="1"/>
  <c r="H13" i="6"/>
  <c r="I13" i="6" s="1"/>
  <c r="H4" i="5"/>
  <c r="I4" i="5" s="1"/>
  <c r="H13" i="5"/>
  <c r="I13" i="5" s="1"/>
  <c r="K47" i="12" l="1"/>
  <c r="L47" i="12" s="1"/>
  <c r="K35" i="12"/>
  <c r="L35" i="12" s="1"/>
  <c r="K37" i="12"/>
  <c r="L37" i="12" s="1"/>
  <c r="K46" i="12"/>
  <c r="L46" i="12" s="1"/>
  <c r="K25" i="11"/>
  <c r="L25" i="11" s="1"/>
  <c r="K49" i="11"/>
  <c r="L49" i="11" s="1"/>
  <c r="K28" i="11"/>
  <c r="L28" i="11" s="1"/>
  <c r="K32" i="11"/>
  <c r="L32" i="11" s="1"/>
  <c r="K36" i="11"/>
  <c r="L36" i="11" s="1"/>
  <c r="K26" i="11"/>
  <c r="L26" i="11" s="1"/>
  <c r="K53" i="11"/>
  <c r="L53" i="11" s="1"/>
  <c r="K46" i="11"/>
  <c r="L46" i="11" s="1"/>
  <c r="K50" i="11"/>
  <c r="L50" i="11" s="1"/>
  <c r="K48" i="11"/>
  <c r="L48" i="11" s="1"/>
  <c r="K54" i="11"/>
  <c r="L54" i="11" s="1"/>
  <c r="K30" i="11"/>
  <c r="L30" i="11" s="1"/>
  <c r="I62" i="10"/>
  <c r="K44" i="10" s="1"/>
  <c r="L44" i="10" s="1"/>
  <c r="K43" i="10"/>
  <c r="L43" i="10" s="1"/>
  <c r="K23" i="9"/>
  <c r="L23" i="9" s="1"/>
  <c r="K30" i="9"/>
  <c r="L30" i="9" s="1"/>
  <c r="K50" i="8"/>
  <c r="L50" i="8" s="1"/>
  <c r="I62" i="8"/>
  <c r="K52" i="8" s="1"/>
  <c r="L52" i="8" s="1"/>
  <c r="I62" i="12"/>
  <c r="K30" i="12" s="1"/>
  <c r="L30" i="12" s="1"/>
  <c r="I62" i="9"/>
  <c r="K54" i="9" s="1"/>
  <c r="L54" i="9" s="1"/>
  <c r="I62" i="6"/>
  <c r="K36" i="6" s="1"/>
  <c r="L36" i="6" s="1"/>
  <c r="K8" i="12"/>
  <c r="L8" i="12" s="1"/>
  <c r="K16" i="12"/>
  <c r="L16" i="12" s="1"/>
  <c r="K17" i="12"/>
  <c r="L17" i="12" s="1"/>
  <c r="K15" i="12"/>
  <c r="L15" i="12" s="1"/>
  <c r="K11" i="12"/>
  <c r="L11" i="12" s="1"/>
  <c r="K7" i="12"/>
  <c r="L7" i="12" s="1"/>
  <c r="K14" i="12"/>
  <c r="L14" i="12" s="1"/>
  <c r="K9" i="12"/>
  <c r="L9" i="12" s="1"/>
  <c r="K5" i="12"/>
  <c r="L5" i="12" s="1"/>
  <c r="K6" i="12"/>
  <c r="L6" i="12" s="1"/>
  <c r="K19" i="12"/>
  <c r="L19" i="12" s="1"/>
  <c r="K10" i="12"/>
  <c r="L10" i="12" s="1"/>
  <c r="K12" i="12"/>
  <c r="L12" i="12" s="1"/>
  <c r="K13" i="12"/>
  <c r="L13" i="12" s="1"/>
  <c r="K20" i="12"/>
  <c r="L20" i="12" s="1"/>
  <c r="I62" i="11"/>
  <c r="K33" i="11" s="1"/>
  <c r="L33" i="11" s="1"/>
  <c r="K19" i="11"/>
  <c r="L19" i="11" s="1"/>
  <c r="K12" i="11"/>
  <c r="L12" i="11" s="1"/>
  <c r="K5" i="11"/>
  <c r="L5" i="11" s="1"/>
  <c r="K20" i="11"/>
  <c r="L20" i="11" s="1"/>
  <c r="K10" i="11"/>
  <c r="L10" i="11" s="1"/>
  <c r="K8" i="11"/>
  <c r="L8" i="11" s="1"/>
  <c r="L4" i="10"/>
  <c r="K15" i="10"/>
  <c r="L15" i="10" s="1"/>
  <c r="K19" i="10"/>
  <c r="L19" i="10" s="1"/>
  <c r="K12" i="10"/>
  <c r="L12" i="10" s="1"/>
  <c r="K6" i="10"/>
  <c r="L6" i="10" s="1"/>
  <c r="K8" i="10"/>
  <c r="L8" i="10" s="1"/>
  <c r="K11" i="10"/>
  <c r="L11" i="10" s="1"/>
  <c r="K7" i="10"/>
  <c r="L7" i="10" s="1"/>
  <c r="K20" i="10"/>
  <c r="L20" i="10" s="1"/>
  <c r="K14" i="10"/>
  <c r="L14" i="10" s="1"/>
  <c r="K5" i="10"/>
  <c r="L5" i="10" s="1"/>
  <c r="K19" i="9"/>
  <c r="L19" i="9" s="1"/>
  <c r="K4" i="9"/>
  <c r="K15" i="9"/>
  <c r="L15" i="9" s="1"/>
  <c r="K14" i="9"/>
  <c r="L14" i="9" s="1"/>
  <c r="K16" i="9"/>
  <c r="L16" i="9" s="1"/>
  <c r="K8" i="9"/>
  <c r="L8" i="9" s="1"/>
  <c r="K18" i="9"/>
  <c r="L18" i="9" s="1"/>
  <c r="K13" i="9"/>
  <c r="L13" i="9" s="1"/>
  <c r="K12" i="9"/>
  <c r="L12" i="9" s="1"/>
  <c r="K5" i="9"/>
  <c r="L5" i="9" s="1"/>
  <c r="K7" i="9"/>
  <c r="L7" i="9" s="1"/>
  <c r="K14" i="8"/>
  <c r="L14" i="8" s="1"/>
  <c r="K12" i="8"/>
  <c r="L12" i="8" s="1"/>
  <c r="K7" i="8"/>
  <c r="L7" i="8" s="1"/>
  <c r="K11" i="8"/>
  <c r="L11" i="8" s="1"/>
  <c r="K19" i="8"/>
  <c r="L19" i="8" s="1"/>
  <c r="K4" i="8"/>
  <c r="K16" i="8"/>
  <c r="L16" i="8" s="1"/>
  <c r="K5" i="8"/>
  <c r="L5" i="8" s="1"/>
  <c r="K15" i="8"/>
  <c r="L15" i="8" s="1"/>
  <c r="K13" i="8"/>
  <c r="L13" i="8" s="1"/>
  <c r="I62" i="7"/>
  <c r="K42" i="7" s="1"/>
  <c r="L42" i="7" s="1"/>
  <c r="K19" i="6"/>
  <c r="L19" i="6" s="1"/>
  <c r="K7" i="6"/>
  <c r="L7" i="6" s="1"/>
  <c r="K13" i="6"/>
  <c r="L13" i="6" s="1"/>
  <c r="K5" i="6"/>
  <c r="L5" i="6" s="1"/>
  <c r="K16" i="6"/>
  <c r="L16" i="6" s="1"/>
  <c r="K12" i="6"/>
  <c r="L12" i="6" s="1"/>
  <c r="I62" i="5"/>
  <c r="K49" i="5" s="1"/>
  <c r="L49" i="5" s="1"/>
  <c r="K41" i="12" l="1"/>
  <c r="L41" i="12" s="1"/>
  <c r="K33" i="12"/>
  <c r="L33" i="12" s="1"/>
  <c r="K18" i="12"/>
  <c r="L18" i="12" s="1"/>
  <c r="K27" i="12"/>
  <c r="L27" i="12" s="1"/>
  <c r="K21" i="12"/>
  <c r="L21" i="12" s="1"/>
  <c r="K28" i="12"/>
  <c r="L28" i="12" s="1"/>
  <c r="K52" i="12"/>
  <c r="L52" i="12" s="1"/>
  <c r="K43" i="11"/>
  <c r="L43" i="11" s="1"/>
  <c r="K33" i="10"/>
  <c r="L33" i="10" s="1"/>
  <c r="K42" i="10"/>
  <c r="L42" i="10" s="1"/>
  <c r="K35" i="10"/>
  <c r="L35" i="10" s="1"/>
  <c r="K27" i="10"/>
  <c r="L27" i="10" s="1"/>
  <c r="K10" i="10"/>
  <c r="L10" i="10" s="1"/>
  <c r="K26" i="10"/>
  <c r="L26" i="10" s="1"/>
  <c r="K28" i="10"/>
  <c r="L28" i="10" s="1"/>
  <c r="K16" i="10"/>
  <c r="L16" i="10" s="1"/>
  <c r="K26" i="8"/>
  <c r="L26" i="8" s="1"/>
  <c r="K36" i="7"/>
  <c r="L36" i="7" s="1"/>
  <c r="K31" i="7"/>
  <c r="L31" i="7" s="1"/>
  <c r="K52" i="7"/>
  <c r="L52" i="7" s="1"/>
  <c r="K43" i="7"/>
  <c r="L43" i="7" s="1"/>
  <c r="K44" i="7"/>
  <c r="L44" i="7" s="1"/>
  <c r="K33" i="7"/>
  <c r="L33" i="7" s="1"/>
  <c r="K25" i="7"/>
  <c r="L25" i="7" s="1"/>
  <c r="K4" i="12"/>
  <c r="L4" i="12" s="1"/>
  <c r="K38" i="12"/>
  <c r="L38" i="12" s="1"/>
  <c r="K53" i="12"/>
  <c r="L53" i="12" s="1"/>
  <c r="K61" i="12"/>
  <c r="L61" i="12" s="1"/>
  <c r="K50" i="12"/>
  <c r="L50" i="12" s="1"/>
  <c r="K48" i="12"/>
  <c r="L48" i="12" s="1"/>
  <c r="K43" i="12"/>
  <c r="L43" i="12" s="1"/>
  <c r="K45" i="12"/>
  <c r="L45" i="12" s="1"/>
  <c r="K54" i="12"/>
  <c r="L54" i="12" s="1"/>
  <c r="K42" i="12"/>
  <c r="L42" i="12" s="1"/>
  <c r="K36" i="12"/>
  <c r="L36" i="12" s="1"/>
  <c r="K24" i="12"/>
  <c r="L24" i="12" s="1"/>
  <c r="L62" i="12" s="1"/>
  <c r="K23" i="12"/>
  <c r="L23" i="12" s="1"/>
  <c r="K44" i="12"/>
  <c r="L44" i="12" s="1"/>
  <c r="K32" i="12"/>
  <c r="L32" i="12" s="1"/>
  <c r="K25" i="12"/>
  <c r="L25" i="12" s="1"/>
  <c r="K26" i="12"/>
  <c r="L26" i="12" s="1"/>
  <c r="K18" i="11"/>
  <c r="L18" i="11" s="1"/>
  <c r="K23" i="11"/>
  <c r="L23" i="11" s="1"/>
  <c r="K37" i="11"/>
  <c r="L37" i="11" s="1"/>
  <c r="K42" i="11"/>
  <c r="L42" i="11" s="1"/>
  <c r="K40" i="11"/>
  <c r="L40" i="11" s="1"/>
  <c r="K35" i="11"/>
  <c r="L35" i="11" s="1"/>
  <c r="K52" i="11"/>
  <c r="L52" i="11" s="1"/>
  <c r="K44" i="11"/>
  <c r="L44" i="11" s="1"/>
  <c r="K27" i="11"/>
  <c r="L27" i="11" s="1"/>
  <c r="K47" i="11"/>
  <c r="L47" i="11" s="1"/>
  <c r="K41" i="11"/>
  <c r="L41" i="11" s="1"/>
  <c r="K13" i="10"/>
  <c r="L13" i="10" s="1"/>
  <c r="K53" i="10"/>
  <c r="L53" i="10" s="1"/>
  <c r="K23" i="10"/>
  <c r="L23" i="10" s="1"/>
  <c r="K36" i="10"/>
  <c r="L36" i="10" s="1"/>
  <c r="K48" i="10"/>
  <c r="L48" i="10" s="1"/>
  <c r="K21" i="10"/>
  <c r="L21" i="10" s="1"/>
  <c r="K34" i="10"/>
  <c r="L34" i="10" s="1"/>
  <c r="K49" i="10"/>
  <c r="L49" i="10" s="1"/>
  <c r="K47" i="10"/>
  <c r="L47" i="10" s="1"/>
  <c r="K52" i="10"/>
  <c r="L52" i="10" s="1"/>
  <c r="K46" i="10"/>
  <c r="L46" i="10" s="1"/>
  <c r="K41" i="10"/>
  <c r="L41" i="10" s="1"/>
  <c r="K25" i="10"/>
  <c r="L25" i="10" s="1"/>
  <c r="K51" i="10"/>
  <c r="L51" i="10" s="1"/>
  <c r="K54" i="10"/>
  <c r="L54" i="10" s="1"/>
  <c r="K17" i="10"/>
  <c r="L17" i="10" s="1"/>
  <c r="K18" i="10"/>
  <c r="L18" i="10" s="1"/>
  <c r="K30" i="10"/>
  <c r="L30" i="10" s="1"/>
  <c r="K50" i="10"/>
  <c r="L50" i="10" s="1"/>
  <c r="K9" i="10"/>
  <c r="L9" i="10" s="1"/>
  <c r="K37" i="10"/>
  <c r="L37" i="10" s="1"/>
  <c r="K32" i="10"/>
  <c r="L32" i="10" s="1"/>
  <c r="K44" i="9"/>
  <c r="L44" i="9" s="1"/>
  <c r="K35" i="9"/>
  <c r="L35" i="9" s="1"/>
  <c r="K17" i="9"/>
  <c r="L17" i="9" s="1"/>
  <c r="K33" i="9"/>
  <c r="L33" i="9" s="1"/>
  <c r="K9" i="9"/>
  <c r="L9" i="9" s="1"/>
  <c r="K41" i="9"/>
  <c r="L41" i="9" s="1"/>
  <c r="K47" i="9"/>
  <c r="L47" i="9" s="1"/>
  <c r="K11" i="9"/>
  <c r="L11" i="9" s="1"/>
  <c r="K39" i="9"/>
  <c r="L39" i="9" s="1"/>
  <c r="K28" i="9"/>
  <c r="L28" i="9" s="1"/>
  <c r="K50" i="9"/>
  <c r="L50" i="9" s="1"/>
  <c r="K37" i="9"/>
  <c r="L37" i="9" s="1"/>
  <c r="K43" i="9"/>
  <c r="L43" i="9" s="1"/>
  <c r="K32" i="9"/>
  <c r="L32" i="9" s="1"/>
  <c r="K42" i="9"/>
  <c r="L42" i="9" s="1"/>
  <c r="K34" i="9"/>
  <c r="L34" i="9" s="1"/>
  <c r="K20" i="9"/>
  <c r="L20" i="9" s="1"/>
  <c r="K25" i="9"/>
  <c r="L25" i="9" s="1"/>
  <c r="K27" i="9"/>
  <c r="L27" i="9" s="1"/>
  <c r="K10" i="9"/>
  <c r="L10" i="9" s="1"/>
  <c r="K48" i="9"/>
  <c r="L48" i="9" s="1"/>
  <c r="K51" i="9"/>
  <c r="L51" i="9" s="1"/>
  <c r="K46" i="9"/>
  <c r="L46" i="9" s="1"/>
  <c r="K6" i="9"/>
  <c r="L6" i="9" s="1"/>
  <c r="K26" i="9"/>
  <c r="L26" i="9" s="1"/>
  <c r="K53" i="9"/>
  <c r="L53" i="9" s="1"/>
  <c r="K52" i="9"/>
  <c r="L52" i="9" s="1"/>
  <c r="K36" i="9"/>
  <c r="L36" i="9" s="1"/>
  <c r="K17" i="8"/>
  <c r="L17" i="8" s="1"/>
  <c r="K47" i="8"/>
  <c r="L47" i="8" s="1"/>
  <c r="K10" i="8"/>
  <c r="L10" i="8" s="1"/>
  <c r="K27" i="8"/>
  <c r="L27" i="8" s="1"/>
  <c r="K37" i="8"/>
  <c r="L37" i="8" s="1"/>
  <c r="K30" i="8"/>
  <c r="L30" i="8" s="1"/>
  <c r="K18" i="8"/>
  <c r="L18" i="8" s="1"/>
  <c r="K48" i="8"/>
  <c r="L48" i="8" s="1"/>
  <c r="K21" i="8"/>
  <c r="L21" i="8" s="1"/>
  <c r="K33" i="8"/>
  <c r="L33" i="8" s="1"/>
  <c r="K28" i="8"/>
  <c r="L28" i="8" s="1"/>
  <c r="K44" i="8"/>
  <c r="L44" i="8" s="1"/>
  <c r="K57" i="8"/>
  <c r="L57" i="8" s="1"/>
  <c r="K60" i="8"/>
  <c r="L60" i="8" s="1"/>
  <c r="K22" i="8"/>
  <c r="L22" i="8" s="1"/>
  <c r="K23" i="8"/>
  <c r="L23" i="8" s="1"/>
  <c r="K20" i="8"/>
  <c r="L20" i="8" s="1"/>
  <c r="K34" i="8"/>
  <c r="L34" i="8" s="1"/>
  <c r="K25" i="8"/>
  <c r="L25" i="8" s="1"/>
  <c r="K54" i="8"/>
  <c r="L54" i="8" s="1"/>
  <c r="K36" i="8"/>
  <c r="L36" i="8" s="1"/>
  <c r="K46" i="8"/>
  <c r="L46" i="8" s="1"/>
  <c r="K42" i="8"/>
  <c r="L42" i="8" s="1"/>
  <c r="K59" i="8"/>
  <c r="L59" i="8" s="1"/>
  <c r="K53" i="8"/>
  <c r="L53" i="8" s="1"/>
  <c r="K32" i="8"/>
  <c r="L32" i="8" s="1"/>
  <c r="K6" i="8"/>
  <c r="L6" i="8" s="1"/>
  <c r="K51" i="8"/>
  <c r="L51" i="8" s="1"/>
  <c r="K8" i="8"/>
  <c r="L8" i="8" s="1"/>
  <c r="K41" i="8"/>
  <c r="L41" i="8" s="1"/>
  <c r="K9" i="8"/>
  <c r="L9" i="8" s="1"/>
  <c r="K35" i="8"/>
  <c r="L35" i="8" s="1"/>
  <c r="K43" i="8"/>
  <c r="L43" i="8" s="1"/>
  <c r="K21" i="7"/>
  <c r="L21" i="7" s="1"/>
  <c r="K48" i="7"/>
  <c r="L48" i="7" s="1"/>
  <c r="K37" i="7"/>
  <c r="L37" i="7" s="1"/>
  <c r="K35" i="7"/>
  <c r="L35" i="7" s="1"/>
  <c r="K54" i="7"/>
  <c r="L54" i="7" s="1"/>
  <c r="K53" i="7"/>
  <c r="L53" i="7" s="1"/>
  <c r="K32" i="7"/>
  <c r="L32" i="7" s="1"/>
  <c r="K50" i="7"/>
  <c r="L50" i="7" s="1"/>
  <c r="K26" i="7"/>
  <c r="L26" i="7" s="1"/>
  <c r="K47" i="7"/>
  <c r="L47" i="7" s="1"/>
  <c r="K30" i="7"/>
  <c r="L30" i="7" s="1"/>
  <c r="K41" i="7"/>
  <c r="L41" i="7" s="1"/>
  <c r="K23" i="7"/>
  <c r="L23" i="7" s="1"/>
  <c r="K46" i="7"/>
  <c r="L46" i="7" s="1"/>
  <c r="K28" i="7"/>
  <c r="L28" i="7" s="1"/>
  <c r="K24" i="7"/>
  <c r="L24" i="7" s="1"/>
  <c r="K39" i="7"/>
  <c r="L39" i="7" s="1"/>
  <c r="K27" i="7"/>
  <c r="L27" i="7" s="1"/>
  <c r="K46" i="6"/>
  <c r="L46" i="6" s="1"/>
  <c r="K11" i="6"/>
  <c r="L11" i="6" s="1"/>
  <c r="K27" i="6"/>
  <c r="L27" i="6" s="1"/>
  <c r="K35" i="6"/>
  <c r="L35" i="6" s="1"/>
  <c r="K58" i="6"/>
  <c r="L58" i="6" s="1"/>
  <c r="K14" i="6"/>
  <c r="L14" i="6" s="1"/>
  <c r="K51" i="6"/>
  <c r="L51" i="6" s="1"/>
  <c r="K44" i="6"/>
  <c r="L44" i="6" s="1"/>
  <c r="K41" i="6"/>
  <c r="L41" i="6" s="1"/>
  <c r="K18" i="6"/>
  <c r="L18" i="6" s="1"/>
  <c r="K32" i="6"/>
  <c r="L32" i="6" s="1"/>
  <c r="K15" i="6"/>
  <c r="L15" i="6" s="1"/>
  <c r="K47" i="6"/>
  <c r="L47" i="6" s="1"/>
  <c r="K4" i="6"/>
  <c r="K33" i="6"/>
  <c r="L33" i="6" s="1"/>
  <c r="K24" i="6"/>
  <c r="L24" i="6" s="1"/>
  <c r="K10" i="6"/>
  <c r="L10" i="6" s="1"/>
  <c r="K52" i="6"/>
  <c r="L52" i="6" s="1"/>
  <c r="K23" i="6"/>
  <c r="L23" i="6" s="1"/>
  <c r="K20" i="6"/>
  <c r="L20" i="6" s="1"/>
  <c r="K39" i="6"/>
  <c r="L39" i="6" s="1"/>
  <c r="K8" i="6"/>
  <c r="L8" i="6" s="1"/>
  <c r="K57" i="6"/>
  <c r="L57" i="6" s="1"/>
  <c r="K49" i="6"/>
  <c r="L49" i="6" s="1"/>
  <c r="K28" i="6"/>
  <c r="L28" i="6" s="1"/>
  <c r="K26" i="6"/>
  <c r="L26" i="6" s="1"/>
  <c r="K22" i="6"/>
  <c r="L22" i="6" s="1"/>
  <c r="K21" i="6"/>
  <c r="L21" i="6" s="1"/>
  <c r="K56" i="6"/>
  <c r="L56" i="6" s="1"/>
  <c r="K53" i="6"/>
  <c r="L53" i="6" s="1"/>
  <c r="K50" i="6"/>
  <c r="L50" i="6" s="1"/>
  <c r="K9" i="6"/>
  <c r="L9" i="6" s="1"/>
  <c r="K43" i="6"/>
  <c r="L43" i="6" s="1"/>
  <c r="K30" i="6"/>
  <c r="L30" i="6" s="1"/>
  <c r="K6" i="6"/>
  <c r="L6" i="6" s="1"/>
  <c r="K42" i="6"/>
  <c r="L42" i="6" s="1"/>
  <c r="K54" i="6"/>
  <c r="L54" i="6" s="1"/>
  <c r="K37" i="6"/>
  <c r="L37" i="6" s="1"/>
  <c r="K17" i="6"/>
  <c r="L17" i="6" s="1"/>
  <c r="K48" i="6"/>
  <c r="L48" i="6" s="1"/>
  <c r="K55" i="6"/>
  <c r="L55" i="6" s="1"/>
  <c r="K29" i="6"/>
  <c r="L29" i="6" s="1"/>
  <c r="K25" i="6"/>
  <c r="L25" i="6" s="1"/>
  <c r="K48" i="5"/>
  <c r="L48" i="5" s="1"/>
  <c r="K4" i="5"/>
  <c r="K35" i="5"/>
  <c r="L35" i="5" s="1"/>
  <c r="K33" i="5"/>
  <c r="L33" i="5" s="1"/>
  <c r="K27" i="5"/>
  <c r="L27" i="5" s="1"/>
  <c r="K58" i="5"/>
  <c r="L58" i="5" s="1"/>
  <c r="K41" i="5"/>
  <c r="L41" i="5" s="1"/>
  <c r="K53" i="5"/>
  <c r="L53" i="5" s="1"/>
  <c r="K46" i="5"/>
  <c r="L46" i="5" s="1"/>
  <c r="K23" i="5"/>
  <c r="L23" i="5" s="1"/>
  <c r="K25" i="5"/>
  <c r="L25" i="5" s="1"/>
  <c r="K47" i="5"/>
  <c r="L47" i="5" s="1"/>
  <c r="K32" i="5"/>
  <c r="L32" i="5" s="1"/>
  <c r="K51" i="5"/>
  <c r="L51" i="5" s="1"/>
  <c r="K36" i="5"/>
  <c r="L36" i="5" s="1"/>
  <c r="K28" i="5"/>
  <c r="L28" i="5" s="1"/>
  <c r="K30" i="5"/>
  <c r="L30" i="5" s="1"/>
  <c r="K54" i="5"/>
  <c r="L54" i="5" s="1"/>
  <c r="K52" i="5"/>
  <c r="L52" i="5" s="1"/>
  <c r="K42" i="5"/>
  <c r="L42" i="5" s="1"/>
  <c r="K26" i="5"/>
  <c r="L26" i="5" s="1"/>
  <c r="K43" i="5"/>
  <c r="L43" i="5" s="1"/>
  <c r="K39" i="5"/>
  <c r="L39" i="5" s="1"/>
  <c r="K50" i="5"/>
  <c r="L50" i="5" s="1"/>
  <c r="K37" i="5"/>
  <c r="L37" i="5" s="1"/>
  <c r="K14" i="11"/>
  <c r="L14" i="11" s="1"/>
  <c r="K9" i="11"/>
  <c r="L9" i="11" s="1"/>
  <c r="K16" i="11"/>
  <c r="L16" i="11" s="1"/>
  <c r="K11" i="11"/>
  <c r="L11" i="11" s="1"/>
  <c r="K4" i="11"/>
  <c r="K13" i="11"/>
  <c r="L13" i="11" s="1"/>
  <c r="K7" i="11"/>
  <c r="L7" i="11" s="1"/>
  <c r="K17" i="11"/>
  <c r="L17" i="11" s="1"/>
  <c r="K15" i="11"/>
  <c r="L15" i="11" s="1"/>
  <c r="K6" i="11"/>
  <c r="L6" i="11" s="1"/>
  <c r="L4" i="9"/>
  <c r="L4" i="8"/>
  <c r="K12" i="7"/>
  <c r="L12" i="7" s="1"/>
  <c r="K18" i="7"/>
  <c r="L18" i="7" s="1"/>
  <c r="K13" i="7"/>
  <c r="L13" i="7" s="1"/>
  <c r="K17" i="7"/>
  <c r="L17" i="7" s="1"/>
  <c r="K16" i="7"/>
  <c r="L16" i="7" s="1"/>
  <c r="K4" i="7"/>
  <c r="K7" i="7"/>
  <c r="L7" i="7" s="1"/>
  <c r="K6" i="7"/>
  <c r="L6" i="7" s="1"/>
  <c r="K14" i="7"/>
  <c r="L14" i="7" s="1"/>
  <c r="K20" i="7"/>
  <c r="L20" i="7" s="1"/>
  <c r="K5" i="7"/>
  <c r="L5" i="7" s="1"/>
  <c r="K9" i="7"/>
  <c r="L9" i="7" s="1"/>
  <c r="K15" i="7"/>
  <c r="L15" i="7" s="1"/>
  <c r="K11" i="7"/>
  <c r="L11" i="7" s="1"/>
  <c r="K10" i="7"/>
  <c r="L10" i="7" s="1"/>
  <c r="K8" i="7"/>
  <c r="L8" i="7" s="1"/>
  <c r="K19" i="7"/>
  <c r="L19" i="7" s="1"/>
  <c r="L4" i="6"/>
  <c r="L4" i="5"/>
  <c r="K12" i="5"/>
  <c r="L12" i="5" s="1"/>
  <c r="K14" i="5"/>
  <c r="L14" i="5" s="1"/>
  <c r="K9" i="5"/>
  <c r="L9" i="5" s="1"/>
  <c r="K18" i="5"/>
  <c r="L18" i="5" s="1"/>
  <c r="K10" i="5"/>
  <c r="L10" i="5" s="1"/>
  <c r="K15" i="5"/>
  <c r="L15" i="5" s="1"/>
  <c r="K19" i="5"/>
  <c r="L19" i="5" s="1"/>
  <c r="K8" i="5"/>
  <c r="L8" i="5" s="1"/>
  <c r="K20" i="5"/>
  <c r="L20" i="5" s="1"/>
  <c r="K6" i="5"/>
  <c r="L6" i="5" s="1"/>
  <c r="K17" i="5"/>
  <c r="L17" i="5" s="1"/>
  <c r="K11" i="5"/>
  <c r="L11" i="5" s="1"/>
  <c r="K5" i="5"/>
  <c r="L5" i="5" s="1"/>
  <c r="K7" i="5"/>
  <c r="L7" i="5" s="1"/>
  <c r="K16" i="5"/>
  <c r="L16" i="5" s="1"/>
  <c r="K13" i="5"/>
  <c r="L13" i="5" s="1"/>
  <c r="L62" i="10" l="1"/>
  <c r="K62" i="12"/>
  <c r="K62" i="10"/>
  <c r="L62" i="9"/>
  <c r="K62" i="9"/>
  <c r="L62" i="8"/>
  <c r="K62" i="8"/>
  <c r="K62" i="6"/>
  <c r="L62" i="6"/>
  <c r="K62" i="11"/>
  <c r="L4" i="11"/>
  <c r="L62" i="11" s="1"/>
  <c r="K62" i="7"/>
  <c r="L4" i="7"/>
  <c r="L62" i="7" s="1"/>
  <c r="K62" i="5"/>
  <c r="L62" i="5"/>
  <c r="B61" i="2" l="1"/>
  <c r="C61" i="2" l="1"/>
  <c r="C62" i="4"/>
  <c r="J56" i="4" l="1"/>
  <c r="D62" i="4"/>
  <c r="J59" i="4"/>
  <c r="J58" i="4"/>
  <c r="J57" i="4"/>
  <c r="J17" i="4"/>
  <c r="J61" i="4"/>
  <c r="J60" i="4"/>
  <c r="J55" i="4"/>
  <c r="J54" i="4"/>
  <c r="J53" i="4"/>
  <c r="J49" i="4"/>
  <c r="J48" i="4"/>
  <c r="J47" i="4"/>
  <c r="J45" i="4"/>
  <c r="J50" i="4"/>
  <c r="J51" i="4"/>
  <c r="J31" i="4"/>
  <c r="J52" i="4"/>
  <c r="J42" i="4"/>
  <c r="J46" i="4"/>
  <c r="J40" i="4"/>
  <c r="J39" i="4"/>
  <c r="J41" i="4"/>
  <c r="J37" i="4"/>
  <c r="J44" i="4"/>
  <c r="J38" i="4"/>
  <c r="J43" i="4"/>
  <c r="J35" i="4"/>
  <c r="J36" i="4"/>
  <c r="J33" i="4"/>
  <c r="J34" i="4"/>
  <c r="J32" i="4"/>
  <c r="J26" i="4"/>
  <c r="J29" i="4"/>
  <c r="J28" i="4"/>
  <c r="J27" i="4"/>
  <c r="J24" i="4"/>
  <c r="J25" i="4"/>
  <c r="J23" i="4"/>
  <c r="J22" i="4"/>
  <c r="J21" i="4"/>
  <c r="J20" i="4"/>
  <c r="J19" i="4"/>
  <c r="J18" i="4"/>
  <c r="J16" i="4"/>
  <c r="J15" i="4"/>
  <c r="J14" i="4"/>
  <c r="J13" i="4"/>
  <c r="J12" i="4"/>
  <c r="J11" i="4"/>
  <c r="J10" i="4"/>
  <c r="J9" i="4"/>
  <c r="J8" i="4"/>
  <c r="J7" i="4"/>
  <c r="J6" i="4"/>
  <c r="J5" i="4"/>
  <c r="J30" i="4"/>
  <c r="P18" i="2"/>
  <c r="C63" i="2"/>
  <c r="P11" i="2"/>
  <c r="P9" i="2"/>
  <c r="P17" i="2"/>
  <c r="P37" i="2"/>
  <c r="P43" i="2"/>
  <c r="P45" i="2"/>
  <c r="P41" i="2"/>
  <c r="P10" i="2"/>
  <c r="P34" i="2"/>
  <c r="P25" i="2"/>
  <c r="P23" i="2"/>
  <c r="P51" i="2"/>
  <c r="P42" i="2"/>
  <c r="P7" i="2"/>
  <c r="P24" i="2"/>
  <c r="P33" i="2"/>
  <c r="P6" i="2"/>
  <c r="P30" i="2"/>
  <c r="P26" i="2"/>
  <c r="P50" i="2"/>
  <c r="P15" i="2"/>
  <c r="P48" i="2"/>
  <c r="P20" i="2"/>
  <c r="P49" i="2"/>
  <c r="P14" i="2"/>
  <c r="P38" i="2"/>
  <c r="P31" i="2"/>
  <c r="P36" i="2"/>
  <c r="P54" i="2"/>
  <c r="P29" i="2"/>
  <c r="P47" i="2"/>
  <c r="P40" i="2"/>
  <c r="P19" i="2"/>
  <c r="P32" i="2"/>
  <c r="P4" i="2"/>
  <c r="P3" i="2"/>
  <c r="P8" i="2"/>
  <c r="P22" i="2"/>
  <c r="P28" i="2"/>
  <c r="P12" i="2"/>
  <c r="P16" i="2"/>
  <c r="P27" i="2"/>
  <c r="P53" i="2"/>
  <c r="P39" i="2"/>
  <c r="P5" i="2"/>
  <c r="P35" i="2"/>
  <c r="P21" i="2"/>
  <c r="P44" i="2"/>
  <c r="P13" i="2"/>
  <c r="P46" i="2"/>
  <c r="P52" i="2"/>
  <c r="J4" i="4"/>
  <c r="E27" i="4" l="1"/>
  <c r="E28" i="4"/>
  <c r="E52" i="4"/>
  <c r="E8" i="4"/>
  <c r="E32" i="4"/>
  <c r="F32" i="4" s="1"/>
  <c r="G32" i="4" s="1"/>
  <c r="E21" i="4"/>
  <c r="E17" i="4"/>
  <c r="F17" i="4" s="1"/>
  <c r="G17" i="4" s="1"/>
  <c r="E41" i="4"/>
  <c r="F41" i="4" s="1"/>
  <c r="G41" i="4" s="1"/>
  <c r="E53" i="4"/>
  <c r="F53" i="4" s="1"/>
  <c r="G53" i="4" s="1"/>
  <c r="E18" i="4"/>
  <c r="E30" i="4"/>
  <c r="F30" i="4" s="1"/>
  <c r="G30" i="4" s="1"/>
  <c r="E42" i="4"/>
  <c r="E54" i="4"/>
  <c r="E43" i="4"/>
  <c r="F43" i="4" s="1"/>
  <c r="G43" i="4" s="1"/>
  <c r="E20" i="4"/>
  <c r="E44" i="4"/>
  <c r="F44" i="4" s="1"/>
  <c r="G44" i="4" s="1"/>
  <c r="E9" i="4"/>
  <c r="E26" i="4"/>
  <c r="F26" i="4" s="1"/>
  <c r="G26" i="4" s="1"/>
  <c r="E33" i="4"/>
  <c r="F33" i="4" s="1"/>
  <c r="G33" i="4" s="1"/>
  <c r="E50" i="4"/>
  <c r="E10" i="4"/>
  <c r="F10" i="4" s="1"/>
  <c r="G10" i="4" s="1"/>
  <c r="E46" i="4"/>
  <c r="F46" i="4" s="1"/>
  <c r="G46" i="4" s="1"/>
  <c r="E48" i="4"/>
  <c r="F48" i="4" s="1"/>
  <c r="G48" i="4" s="1"/>
  <c r="E25" i="4"/>
  <c r="F25" i="4" s="1"/>
  <c r="G25" i="4" s="1"/>
  <c r="E11" i="4"/>
  <c r="E23" i="4"/>
  <c r="E35" i="4"/>
  <c r="E47" i="4"/>
  <c r="E36" i="4"/>
  <c r="E37" i="4"/>
  <c r="F37" i="4" s="1"/>
  <c r="G37" i="4" s="1"/>
  <c r="F59" i="4"/>
  <c r="F61" i="4"/>
  <c r="F56" i="4"/>
  <c r="F58" i="4"/>
  <c r="F60" i="4"/>
  <c r="F57" i="4"/>
  <c r="E20" i="2"/>
  <c r="E23" i="2"/>
  <c r="K23" i="2" s="1"/>
  <c r="E19" i="2"/>
  <c r="E26" i="2"/>
  <c r="K26" i="2" s="1"/>
  <c r="E25" i="2"/>
  <c r="E21" i="2"/>
  <c r="K21" i="2" s="1"/>
  <c r="E24" i="2"/>
  <c r="K24" i="2" s="1"/>
  <c r="E18" i="2"/>
  <c r="K18" i="2" s="1"/>
  <c r="E22" i="2"/>
  <c r="K22" i="2" s="1"/>
  <c r="E17" i="2"/>
  <c r="K17" i="2" s="1"/>
  <c r="F50" i="4"/>
  <c r="G50" i="4" s="1"/>
  <c r="F55" i="4"/>
  <c r="E13" i="2"/>
  <c r="K13" i="2" s="1"/>
  <c r="E37" i="2"/>
  <c r="E49" i="2"/>
  <c r="E3" i="2"/>
  <c r="K3" i="2" s="1"/>
  <c r="E38" i="2"/>
  <c r="K38" i="2" s="1"/>
  <c r="E50" i="2"/>
  <c r="K50" i="2" s="1"/>
  <c r="E39" i="2"/>
  <c r="K39" i="2" s="1"/>
  <c r="E16" i="2"/>
  <c r="E28" i="2"/>
  <c r="K28" i="2" s="1"/>
  <c r="E29" i="2"/>
  <c r="E53" i="2"/>
  <c r="E54" i="2"/>
  <c r="K54" i="2" s="1"/>
  <c r="E55" i="2"/>
  <c r="E8" i="2"/>
  <c r="K8" i="2" s="1"/>
  <c r="E14" i="2"/>
  <c r="K14" i="2" s="1"/>
  <c r="E52" i="2"/>
  <c r="K52" i="2" s="1"/>
  <c r="E42" i="2"/>
  <c r="E43" i="2"/>
  <c r="K43" i="2" s="1"/>
  <c r="E32" i="2"/>
  <c r="K32" i="2" s="1"/>
  <c r="E10" i="2"/>
  <c r="E15" i="2"/>
  <c r="K15" i="2" s="1"/>
  <c r="E27" i="2"/>
  <c r="K27" i="2" s="1"/>
  <c r="E51" i="2"/>
  <c r="E40" i="2"/>
  <c r="K40" i="2" s="1"/>
  <c r="E41" i="2"/>
  <c r="K41" i="2" s="1"/>
  <c r="E30" i="2"/>
  <c r="K30" i="2" s="1"/>
  <c r="E31" i="2"/>
  <c r="E33" i="2"/>
  <c r="K33" i="2" s="1"/>
  <c r="E58" i="2"/>
  <c r="E59" i="2"/>
  <c r="E4" i="2"/>
  <c r="K4" i="2" s="1"/>
  <c r="E56" i="2"/>
  <c r="E45" i="2"/>
  <c r="E34" i="2"/>
  <c r="K34" i="2" s="1"/>
  <c r="E35" i="2"/>
  <c r="K35" i="2" s="1"/>
  <c r="E60" i="2"/>
  <c r="E5" i="2"/>
  <c r="K5" i="2" s="1"/>
  <c r="E44" i="2"/>
  <c r="K44" i="2" s="1"/>
  <c r="E9" i="2"/>
  <c r="K9" i="2" s="1"/>
  <c r="E11" i="2"/>
  <c r="K11" i="2" s="1"/>
  <c r="E48" i="2"/>
  <c r="K48" i="2" s="1"/>
  <c r="E6" i="2"/>
  <c r="K6" i="2" s="1"/>
  <c r="E57" i="2"/>
  <c r="E46" i="2"/>
  <c r="K46" i="2" s="1"/>
  <c r="E36" i="2"/>
  <c r="E7" i="2"/>
  <c r="E47" i="2"/>
  <c r="K47" i="2" s="1"/>
  <c r="E12" i="2"/>
  <c r="K12" i="2" s="1"/>
  <c r="F54" i="4"/>
  <c r="G54" i="4" s="1"/>
  <c r="F51" i="4"/>
  <c r="P61" i="2"/>
  <c r="F52" i="4"/>
  <c r="G52" i="4" s="1"/>
  <c r="F49" i="4"/>
  <c r="F47" i="4"/>
  <c r="G47" i="4" s="1"/>
  <c r="F45" i="4"/>
  <c r="F42" i="4"/>
  <c r="G42" i="4" s="1"/>
  <c r="F39" i="4"/>
  <c r="F40" i="4"/>
  <c r="F34" i="4"/>
  <c r="F38" i="4"/>
  <c r="F35" i="4"/>
  <c r="G35" i="4" s="1"/>
  <c r="F31" i="4"/>
  <c r="F36" i="4"/>
  <c r="G36" i="4" s="1"/>
  <c r="F28" i="4"/>
  <c r="G28" i="4" s="1"/>
  <c r="F29" i="4"/>
  <c r="F27" i="4"/>
  <c r="G27" i="4" s="1"/>
  <c r="F24" i="4"/>
  <c r="F23" i="4"/>
  <c r="G23" i="4" s="1"/>
  <c r="F20" i="4"/>
  <c r="G20" i="4" s="1"/>
  <c r="F21" i="4"/>
  <c r="G21" i="4" s="1"/>
  <c r="F22" i="4"/>
  <c r="F19" i="4"/>
  <c r="F18" i="4"/>
  <c r="G18" i="4" s="1"/>
  <c r="F15" i="4"/>
  <c r="F16" i="4"/>
  <c r="F13" i="4"/>
  <c r="F14" i="4"/>
  <c r="F12" i="4"/>
  <c r="F11" i="4"/>
  <c r="G11" i="4" s="1"/>
  <c r="F9" i="4"/>
  <c r="G9" i="4" s="1"/>
  <c r="F7" i="4"/>
  <c r="F8" i="4"/>
  <c r="G8" i="4" s="1"/>
  <c r="F5" i="4"/>
  <c r="F6" i="4"/>
  <c r="J62" i="4"/>
  <c r="F4" i="4"/>
  <c r="I59" i="2" l="1"/>
  <c r="K59" i="2"/>
  <c r="I58" i="2"/>
  <c r="J58" i="2" s="1"/>
  <c r="K58" i="2"/>
  <c r="I56" i="2"/>
  <c r="J56" i="2" s="1"/>
  <c r="L56" i="2" s="1"/>
  <c r="K56" i="2"/>
  <c r="I60" i="2"/>
  <c r="J60" i="2" s="1"/>
  <c r="K60" i="2"/>
  <c r="I57" i="2"/>
  <c r="J57" i="2" s="1"/>
  <c r="K57" i="2"/>
  <c r="I55" i="2"/>
  <c r="J55" i="2" s="1"/>
  <c r="K55" i="2"/>
  <c r="H25" i="4"/>
  <c r="I54" i="2"/>
  <c r="I47" i="2"/>
  <c r="I46" i="2"/>
  <c r="I50" i="2"/>
  <c r="I48" i="2"/>
  <c r="I52" i="2"/>
  <c r="E61" i="2"/>
  <c r="K67" i="2" s="1"/>
  <c r="F62" i="4"/>
  <c r="H48" i="4" s="1"/>
  <c r="J59" i="2"/>
  <c r="L55" i="2" l="1"/>
  <c r="L58" i="2"/>
  <c r="L59" i="2"/>
  <c r="H43" i="4"/>
  <c r="H21" i="4"/>
  <c r="H30" i="4"/>
  <c r="H28" i="4"/>
  <c r="H18" i="4"/>
  <c r="H32" i="4"/>
  <c r="I32" i="4" s="1"/>
  <c r="H23" i="4"/>
  <c r="I23" i="4" s="1"/>
  <c r="H8" i="4"/>
  <c r="H26" i="4"/>
  <c r="H54" i="4"/>
  <c r="H37" i="4"/>
  <c r="H41" i="4"/>
  <c r="H35" i="4"/>
  <c r="H44" i="4"/>
  <c r="H27" i="4"/>
  <c r="H17" i="4"/>
  <c r="H11" i="4"/>
  <c r="H9" i="4"/>
  <c r="H53" i="4"/>
  <c r="I53" i="4" s="1"/>
  <c r="L57" i="2"/>
  <c r="L60" i="2"/>
  <c r="H46" i="4"/>
  <c r="H20" i="4"/>
  <c r="H47" i="4"/>
  <c r="H33" i="4"/>
  <c r="H36" i="4"/>
  <c r="H52" i="4"/>
  <c r="I52" i="4" s="1"/>
  <c r="H10" i="4"/>
  <c r="H42" i="4"/>
  <c r="I42" i="4" s="1"/>
  <c r="H50" i="4"/>
  <c r="I50" i="4" s="1"/>
  <c r="I58" i="4"/>
  <c r="I57" i="4"/>
  <c r="I61" i="4"/>
  <c r="I56" i="4"/>
  <c r="I59" i="4"/>
  <c r="I60" i="4"/>
  <c r="I55" i="4"/>
  <c r="I54" i="4"/>
  <c r="I51" i="4"/>
  <c r="I43" i="4"/>
  <c r="I48" i="4"/>
  <c r="I49" i="4"/>
  <c r="I47" i="4"/>
  <c r="I44" i="4"/>
  <c r="I39" i="4"/>
  <c r="I34" i="4"/>
  <c r="I27" i="4"/>
  <c r="I24" i="4"/>
  <c r="I17" i="4"/>
  <c r="I14" i="4"/>
  <c r="I13" i="4"/>
  <c r="I30" i="4"/>
  <c r="I11" i="4"/>
  <c r="I12" i="4"/>
  <c r="I7" i="4"/>
  <c r="I6" i="4"/>
  <c r="I4" i="4"/>
  <c r="K12" i="4" l="1"/>
  <c r="K61" i="4"/>
  <c r="K24" i="4"/>
  <c r="K51" i="4"/>
  <c r="L51" i="4" s="1"/>
  <c r="K7" i="4"/>
  <c r="K59" i="4"/>
  <c r="K56" i="4"/>
  <c r="K34" i="4"/>
  <c r="L34" i="4" s="1"/>
  <c r="K13" i="4"/>
  <c r="K39" i="4"/>
  <c r="K14" i="4"/>
  <c r="K4" i="4"/>
  <c r="L4" i="4" s="1"/>
  <c r="K55" i="4"/>
  <c r="K6" i="4"/>
  <c r="K49" i="4"/>
  <c r="K60" i="4"/>
  <c r="L60" i="4" s="1"/>
  <c r="K57" i="4"/>
  <c r="L57" i="4" s="1"/>
  <c r="K58" i="4"/>
  <c r="L58" i="4" s="1"/>
  <c r="L59" i="4"/>
  <c r="L56" i="4"/>
  <c r="L61" i="4"/>
  <c r="L55" i="4"/>
  <c r="J47" i="2"/>
  <c r="L47" i="2" s="1"/>
  <c r="J46" i="2"/>
  <c r="L46" i="2" s="1"/>
  <c r="J54" i="2"/>
  <c r="L54" i="2" s="1"/>
  <c r="J52" i="2"/>
  <c r="L52" i="2" s="1"/>
  <c r="J48" i="2"/>
  <c r="L48" i="2" s="1"/>
  <c r="J50" i="2"/>
  <c r="L50" i="2" s="1"/>
  <c r="I15" i="4"/>
  <c r="I21" i="4"/>
  <c r="I31" i="4"/>
  <c r="I20" i="4"/>
  <c r="I45" i="4"/>
  <c r="I9" i="4"/>
  <c r="I36" i="4"/>
  <c r="I37" i="4"/>
  <c r="I22" i="4"/>
  <c r="I10" i="4"/>
  <c r="I26" i="4"/>
  <c r="I38" i="4"/>
  <c r="I33" i="4"/>
  <c r="I46" i="4"/>
  <c r="I5" i="4"/>
  <c r="I16" i="4"/>
  <c r="I28" i="4"/>
  <c r="I25" i="4"/>
  <c r="I40" i="4"/>
  <c r="I18" i="4"/>
  <c r="I29" i="4"/>
  <c r="I8" i="4"/>
  <c r="I19" i="4"/>
  <c r="I35" i="4"/>
  <c r="I41" i="4"/>
  <c r="L49" i="4"/>
  <c r="L39" i="4"/>
  <c r="L24" i="4"/>
  <c r="L14" i="4"/>
  <c r="L13" i="4"/>
  <c r="L12" i="4"/>
  <c r="L7" i="4"/>
  <c r="L6" i="4"/>
  <c r="K15" i="4" l="1"/>
  <c r="K19" i="4"/>
  <c r="K16" i="4"/>
  <c r="L16" i="4" s="1"/>
  <c r="K5" i="4"/>
  <c r="K22" i="4"/>
  <c r="K29" i="4"/>
  <c r="K45" i="4"/>
  <c r="K40" i="4"/>
  <c r="K38" i="4"/>
  <c r="K31" i="4"/>
  <c r="G55" i="2"/>
  <c r="G59" i="2"/>
  <c r="G58" i="2"/>
  <c r="G56" i="2"/>
  <c r="G57" i="2"/>
  <c r="G60" i="2"/>
  <c r="L45" i="4"/>
  <c r="G52" i="2"/>
  <c r="M52" i="2" s="1"/>
  <c r="L5" i="4"/>
  <c r="G3" i="2"/>
  <c r="L38" i="4"/>
  <c r="L22" i="4"/>
  <c r="L31" i="4"/>
  <c r="L19" i="4"/>
  <c r="L29" i="4"/>
  <c r="L40" i="4"/>
  <c r="L15" i="4"/>
  <c r="M60" i="2" l="1"/>
  <c r="N60" i="2" s="1"/>
  <c r="M57" i="2"/>
  <c r="N57" i="2" s="1"/>
  <c r="M56" i="2"/>
  <c r="N56" i="2" s="1"/>
  <c r="M58" i="2"/>
  <c r="N58" i="2" s="1"/>
  <c r="M59" i="2"/>
  <c r="N59" i="2" s="1"/>
  <c r="M55" i="2"/>
  <c r="N55" i="2" s="1"/>
  <c r="F61" i="2"/>
  <c r="G11" i="2"/>
  <c r="G48" i="2"/>
  <c r="M48" i="2" s="1"/>
  <c r="G37" i="2"/>
  <c r="G25" i="2"/>
  <c r="G19" i="2"/>
  <c r="G30" i="2"/>
  <c r="G4" i="2"/>
  <c r="G38" i="2"/>
  <c r="G42" i="2"/>
  <c r="G18" i="2"/>
  <c r="G44" i="2"/>
  <c r="G15" i="2"/>
  <c r="G43" i="2"/>
  <c r="G35" i="2"/>
  <c r="G46" i="2"/>
  <c r="M46" i="2" s="1"/>
  <c r="G34" i="2"/>
  <c r="G13" i="2"/>
  <c r="G39" i="2"/>
  <c r="G14" i="2"/>
  <c r="G7" i="2"/>
  <c r="G33" i="2"/>
  <c r="G10" i="2"/>
  <c r="G8" i="2"/>
  <c r="G54" i="2"/>
  <c r="M54" i="2" s="1"/>
  <c r="G26" i="2"/>
  <c r="G9" i="2"/>
  <c r="G17" i="2"/>
  <c r="G22" i="2"/>
  <c r="G45" i="2"/>
  <c r="G49" i="2"/>
  <c r="G31" i="2"/>
  <c r="G40" i="2"/>
  <c r="G16" i="2"/>
  <c r="G12" i="2"/>
  <c r="G6" i="2"/>
  <c r="G29" i="2"/>
  <c r="G28" i="2"/>
  <c r="G24" i="2"/>
  <c r="G41" i="2"/>
  <c r="G50" i="2"/>
  <c r="M50" i="2" s="1"/>
  <c r="G23" i="2"/>
  <c r="G27" i="2"/>
  <c r="G20" i="2"/>
  <c r="G36" i="2"/>
  <c r="G53" i="2"/>
  <c r="G5" i="2"/>
  <c r="G21" i="2"/>
  <c r="G47" i="2"/>
  <c r="M47" i="2" s="1"/>
  <c r="G32" i="2"/>
  <c r="G51" i="2"/>
  <c r="G61" i="2" l="1"/>
  <c r="H61" i="2" s="1"/>
  <c r="N52" i="2"/>
  <c r="N50" i="2"/>
  <c r="T46" i="2" l="1"/>
  <c r="N46" i="2"/>
  <c r="T48" i="2"/>
  <c r="N48" i="2"/>
  <c r="T54" i="2"/>
  <c r="N54" i="2"/>
  <c r="T47" i="2"/>
  <c r="N47" i="2"/>
  <c r="I45" i="2"/>
  <c r="J45" i="2" s="1"/>
  <c r="K45" i="2" s="1"/>
  <c r="I49" i="2"/>
  <c r="J49" i="2" s="1"/>
  <c r="K49" i="2" s="1"/>
  <c r="I53" i="2"/>
  <c r="J53" i="2" s="1"/>
  <c r="K53" i="2" s="1"/>
  <c r="I51" i="2"/>
  <c r="J51" i="2" s="1"/>
  <c r="K51" i="2" s="1"/>
  <c r="I43" i="2"/>
  <c r="J43" i="2" s="1"/>
  <c r="I44" i="2"/>
  <c r="J44" i="2" s="1"/>
  <c r="I41" i="2"/>
  <c r="J41" i="2" s="1"/>
  <c r="I42" i="2"/>
  <c r="J42" i="2" s="1"/>
  <c r="K42" i="2" s="1"/>
  <c r="I39" i="2"/>
  <c r="J39" i="2" s="1"/>
  <c r="I40" i="2"/>
  <c r="J40" i="2" s="1"/>
  <c r="I37" i="2"/>
  <c r="J37" i="2" s="1"/>
  <c r="K37" i="2" s="1"/>
  <c r="I38" i="2"/>
  <c r="J38" i="2" s="1"/>
  <c r="I35" i="2"/>
  <c r="J35" i="2" s="1"/>
  <c r="I36" i="2"/>
  <c r="J36" i="2" s="1"/>
  <c r="K36" i="2" s="1"/>
  <c r="I33" i="2"/>
  <c r="J33" i="2" s="1"/>
  <c r="I34" i="2"/>
  <c r="J34" i="2" s="1"/>
  <c r="I31" i="2"/>
  <c r="J31" i="2" s="1"/>
  <c r="K31" i="2" s="1"/>
  <c r="I32" i="2"/>
  <c r="J32" i="2" s="1"/>
  <c r="I29" i="2"/>
  <c r="J29" i="2" s="1"/>
  <c r="K29" i="2" s="1"/>
  <c r="I30" i="2"/>
  <c r="J30" i="2" s="1"/>
  <c r="I27" i="2"/>
  <c r="J27" i="2" s="1"/>
  <c r="I28" i="2"/>
  <c r="J28" i="2" s="1"/>
  <c r="I25" i="2"/>
  <c r="J25" i="2" s="1"/>
  <c r="K25" i="2" s="1"/>
  <c r="I26" i="2"/>
  <c r="J26" i="2" s="1"/>
  <c r="I23" i="2"/>
  <c r="J23" i="2" s="1"/>
  <c r="I24" i="2"/>
  <c r="J24" i="2" s="1"/>
  <c r="I21" i="2"/>
  <c r="J21" i="2" s="1"/>
  <c r="I22" i="2"/>
  <c r="J22" i="2" s="1"/>
  <c r="I19" i="2"/>
  <c r="J19" i="2" s="1"/>
  <c r="K19" i="2" s="1"/>
  <c r="I20" i="2"/>
  <c r="J20" i="2" s="1"/>
  <c r="K20" i="2" s="1"/>
  <c r="I17" i="2"/>
  <c r="J17" i="2" s="1"/>
  <c r="I18" i="2"/>
  <c r="J18" i="2" s="1"/>
  <c r="I15" i="2"/>
  <c r="J15" i="2" s="1"/>
  <c r="I16" i="2"/>
  <c r="J16" i="2" s="1"/>
  <c r="K16" i="2" s="1"/>
  <c r="I13" i="2"/>
  <c r="J13" i="2" s="1"/>
  <c r="I14" i="2"/>
  <c r="J14" i="2" s="1"/>
  <c r="I11" i="2"/>
  <c r="J11" i="2" s="1"/>
  <c r="I12" i="2"/>
  <c r="J12" i="2" s="1"/>
  <c r="I9" i="2"/>
  <c r="J9" i="2" s="1"/>
  <c r="I10" i="2"/>
  <c r="J10" i="2" s="1"/>
  <c r="K10" i="2" s="1"/>
  <c r="I7" i="2"/>
  <c r="J7" i="2" s="1"/>
  <c r="K7" i="2" s="1"/>
  <c r="I8" i="2"/>
  <c r="J8" i="2" s="1"/>
  <c r="I5" i="2"/>
  <c r="J5" i="2" s="1"/>
  <c r="I6" i="2"/>
  <c r="J6" i="2" s="1"/>
  <c r="I3" i="2"/>
  <c r="J3" i="2" s="1"/>
  <c r="I4" i="2"/>
  <c r="J4" i="2" s="1"/>
  <c r="T52" i="2"/>
  <c r="T50" i="2"/>
  <c r="I61" i="2" l="1"/>
  <c r="J61" i="2"/>
  <c r="L3" i="2" s="1"/>
  <c r="M3" i="2" s="1"/>
  <c r="V47" i="2"/>
  <c r="V54" i="2"/>
  <c r="V46" i="2"/>
  <c r="V50" i="2"/>
  <c r="V48" i="2"/>
  <c r="V52" i="2"/>
  <c r="L45" i="2" l="1"/>
  <c r="M45" i="2" s="1"/>
  <c r="L51" i="2"/>
  <c r="M51" i="2" s="1"/>
  <c r="N51" i="2" s="1"/>
  <c r="N3" i="2"/>
  <c r="L49" i="2"/>
  <c r="M49" i="2" s="1"/>
  <c r="L53" i="2"/>
  <c r="M53" i="2" s="1"/>
  <c r="L44" i="2"/>
  <c r="M44" i="2" s="1"/>
  <c r="L43" i="2"/>
  <c r="M43" i="2" s="1"/>
  <c r="L42" i="2"/>
  <c r="M42" i="2" s="1"/>
  <c r="L41" i="2"/>
  <c r="M41" i="2" s="1"/>
  <c r="L40" i="2"/>
  <c r="M40" i="2" s="1"/>
  <c r="L39" i="2"/>
  <c r="M39" i="2" s="1"/>
  <c r="L38" i="2"/>
  <c r="M38" i="2" s="1"/>
  <c r="L37" i="2"/>
  <c r="M37" i="2" s="1"/>
  <c r="L36" i="2"/>
  <c r="M36" i="2" s="1"/>
  <c r="L35" i="2"/>
  <c r="M35" i="2" s="1"/>
  <c r="L34" i="2"/>
  <c r="M34" i="2" s="1"/>
  <c r="L33" i="2"/>
  <c r="M33" i="2" s="1"/>
  <c r="L32" i="2"/>
  <c r="M32" i="2" s="1"/>
  <c r="L31" i="2"/>
  <c r="M31" i="2" s="1"/>
  <c r="L30" i="2"/>
  <c r="M30" i="2" s="1"/>
  <c r="L29" i="2"/>
  <c r="M29" i="2" s="1"/>
  <c r="L28" i="2"/>
  <c r="M28" i="2" s="1"/>
  <c r="L27" i="2"/>
  <c r="M27" i="2" s="1"/>
  <c r="L26" i="2"/>
  <c r="M26" i="2" s="1"/>
  <c r="L25" i="2"/>
  <c r="M25" i="2" s="1"/>
  <c r="L24" i="2"/>
  <c r="M24" i="2" s="1"/>
  <c r="L23" i="2"/>
  <c r="M23" i="2" s="1"/>
  <c r="L22" i="2"/>
  <c r="M22" i="2" s="1"/>
  <c r="L21" i="2"/>
  <c r="M21" i="2" s="1"/>
  <c r="L20" i="2"/>
  <c r="M20" i="2" s="1"/>
  <c r="L19" i="2"/>
  <c r="M19" i="2" s="1"/>
  <c r="L18" i="2"/>
  <c r="M18" i="2" s="1"/>
  <c r="L17" i="2"/>
  <c r="M17" i="2" s="1"/>
  <c r="L16" i="2"/>
  <c r="M16" i="2" s="1"/>
  <c r="L15" i="2"/>
  <c r="M15" i="2" s="1"/>
  <c r="L14" i="2"/>
  <c r="M14" i="2" s="1"/>
  <c r="L13" i="2"/>
  <c r="M13" i="2" s="1"/>
  <c r="L12" i="2"/>
  <c r="M12" i="2" s="1"/>
  <c r="L11" i="2"/>
  <c r="M11" i="2" s="1"/>
  <c r="L10" i="2"/>
  <c r="M10" i="2" s="1"/>
  <c r="L9" i="2"/>
  <c r="M9" i="2" s="1"/>
  <c r="L8" i="2"/>
  <c r="M8" i="2" s="1"/>
  <c r="L7" i="2"/>
  <c r="M7" i="2" s="1"/>
  <c r="L6" i="2"/>
  <c r="M6" i="2" s="1"/>
  <c r="L5" i="2"/>
  <c r="M5" i="2" s="1"/>
  <c r="L4" i="2"/>
  <c r="M4" i="2" s="1"/>
  <c r="T3" i="2"/>
  <c r="U54" i="2"/>
  <c r="W54" i="2" s="1"/>
  <c r="U52" i="2"/>
  <c r="W52" i="2" s="1"/>
  <c r="U47" i="2"/>
  <c r="W47" i="2" s="1"/>
  <c r="U48" i="2"/>
  <c r="W48" i="2" s="1"/>
  <c r="U50" i="2"/>
  <c r="W50" i="2" s="1"/>
  <c r="U46" i="2"/>
  <c r="W46" i="2" s="1"/>
  <c r="I62" i="4"/>
  <c r="T51" i="2" l="1"/>
  <c r="N45" i="2"/>
  <c r="T45" i="2"/>
  <c r="N30" i="2"/>
  <c r="T43" i="2"/>
  <c r="N53" i="2"/>
  <c r="N23" i="2"/>
  <c r="N12" i="2"/>
  <c r="T42" i="2"/>
  <c r="N7" i="2"/>
  <c r="N49" i="2"/>
  <c r="N11" i="2"/>
  <c r="T35" i="2"/>
  <c r="T13" i="2"/>
  <c r="N26" i="2"/>
  <c r="N39" i="2"/>
  <c r="N31" i="2"/>
  <c r="N8" i="2"/>
  <c r="T33" i="2"/>
  <c r="T16" i="2"/>
  <c r="T19" i="2"/>
  <c r="N44" i="2"/>
  <c r="N9" i="2"/>
  <c r="N10" i="2"/>
  <c r="N15" i="2"/>
  <c r="N5" i="2"/>
  <c r="N17" i="2"/>
  <c r="N29" i="2"/>
  <c r="T37" i="2"/>
  <c r="N37" i="2"/>
  <c r="T36" i="2"/>
  <c r="N36" i="2"/>
  <c r="T21" i="2"/>
  <c r="N21" i="2"/>
  <c r="T6" i="2"/>
  <c r="N6" i="2"/>
  <c r="T14" i="2"/>
  <c r="N14" i="2"/>
  <c r="T22" i="2"/>
  <c r="N22" i="2"/>
  <c r="T38" i="2"/>
  <c r="N38" i="2"/>
  <c r="T24" i="2"/>
  <c r="N24" i="2"/>
  <c r="T32" i="2"/>
  <c r="N32" i="2"/>
  <c r="T40" i="2"/>
  <c r="N40" i="2"/>
  <c r="T25" i="2"/>
  <c r="N25" i="2"/>
  <c r="T41" i="2"/>
  <c r="N41" i="2"/>
  <c r="T27" i="2"/>
  <c r="N27" i="2"/>
  <c r="T20" i="2"/>
  <c r="N20" i="2"/>
  <c r="T28" i="2"/>
  <c r="N28" i="2"/>
  <c r="T18" i="2"/>
  <c r="N18" i="2"/>
  <c r="T34" i="2"/>
  <c r="N34" i="2"/>
  <c r="K50" i="4"/>
  <c r="L50" i="4" s="1"/>
  <c r="K17" i="4"/>
  <c r="L17" i="4" s="1"/>
  <c r="K53" i="4"/>
  <c r="L53" i="4" s="1"/>
  <c r="K42" i="4"/>
  <c r="L42" i="4" s="1"/>
  <c r="K23" i="4"/>
  <c r="L23" i="4" s="1"/>
  <c r="K54" i="4"/>
  <c r="L54" i="4" s="1"/>
  <c r="K52" i="4"/>
  <c r="L52" i="4" s="1"/>
  <c r="K27" i="4"/>
  <c r="L27" i="4" s="1"/>
  <c r="K30" i="4"/>
  <c r="L30" i="4" s="1"/>
  <c r="K47" i="4"/>
  <c r="L47" i="4" s="1"/>
  <c r="K48" i="4"/>
  <c r="L48" i="4" s="1"/>
  <c r="K43" i="4"/>
  <c r="L43" i="4" s="1"/>
  <c r="K11" i="4"/>
  <c r="L11" i="4" s="1"/>
  <c r="K32" i="4"/>
  <c r="L32" i="4" s="1"/>
  <c r="K44" i="4"/>
  <c r="L44" i="4" s="1"/>
  <c r="K35" i="4"/>
  <c r="L35" i="4" s="1"/>
  <c r="K8" i="4"/>
  <c r="L8" i="4" s="1"/>
  <c r="K33" i="4"/>
  <c r="L33" i="4" s="1"/>
  <c r="K28" i="4"/>
  <c r="L28" i="4" s="1"/>
  <c r="K26" i="4"/>
  <c r="L26" i="4" s="1"/>
  <c r="K9" i="4"/>
  <c r="L9" i="4" s="1"/>
  <c r="K46" i="4"/>
  <c r="L46" i="4" s="1"/>
  <c r="K36" i="4"/>
  <c r="L36" i="4" s="1"/>
  <c r="K10" i="4"/>
  <c r="L10" i="4" s="1"/>
  <c r="K37" i="4"/>
  <c r="L37" i="4" s="1"/>
  <c r="K25" i="4"/>
  <c r="L25" i="4" s="1"/>
  <c r="K21" i="4"/>
  <c r="L21" i="4" s="1"/>
  <c r="K18" i="4"/>
  <c r="L18" i="4" s="1"/>
  <c r="K41" i="4"/>
  <c r="L41" i="4" s="1"/>
  <c r="K20" i="4"/>
  <c r="L20" i="4" s="1"/>
  <c r="T39" i="2"/>
  <c r="T31" i="2"/>
  <c r="T30" i="2"/>
  <c r="T29" i="2"/>
  <c r="T17" i="2" l="1"/>
  <c r="T44" i="2"/>
  <c r="T8" i="2"/>
  <c r="T9" i="2"/>
  <c r="V9" i="2" s="1"/>
  <c r="K66" i="2"/>
  <c r="T4" i="2"/>
  <c r="V4" i="2" s="1"/>
  <c r="T7" i="2"/>
  <c r="T10" i="2"/>
  <c r="T23" i="2"/>
  <c r="V23" i="2" s="1"/>
  <c r="T49" i="2"/>
  <c r="M61" i="2"/>
  <c r="V36" i="2" s="1"/>
  <c r="N42" i="2"/>
  <c r="T26" i="2"/>
  <c r="V26" i="2" s="1"/>
  <c r="N4" i="2"/>
  <c r="N35" i="2"/>
  <c r="T5" i="2"/>
  <c r="V5" i="2" s="1"/>
  <c r="N16" i="2"/>
  <c r="N33" i="2"/>
  <c r="N43" i="2"/>
  <c r="N19" i="2"/>
  <c r="N13" i="2"/>
  <c r="T11" i="2"/>
  <c r="V11" i="2" s="1"/>
  <c r="T12" i="2"/>
  <c r="V12" i="2" s="1"/>
  <c r="T53" i="2"/>
  <c r="T15" i="2"/>
  <c r="V15" i="2" s="1"/>
  <c r="L62" i="4"/>
  <c r="K62" i="4"/>
  <c r="V44" i="2"/>
  <c r="V43" i="2"/>
  <c r="V41" i="2"/>
  <c r="V40" i="2"/>
  <c r="V39" i="2"/>
  <c r="V38" i="2"/>
  <c r="V35" i="2"/>
  <c r="V34" i="2"/>
  <c r="V33" i="2"/>
  <c r="V32" i="2"/>
  <c r="V30" i="2"/>
  <c r="V28" i="2"/>
  <c r="V27" i="2"/>
  <c r="V24" i="2"/>
  <c r="V22" i="2"/>
  <c r="V21" i="2"/>
  <c r="V18" i="2"/>
  <c r="V17" i="2"/>
  <c r="V14" i="2"/>
  <c r="V13" i="2"/>
  <c r="V8" i="2"/>
  <c r="V3" i="2"/>
  <c r="V6" i="2"/>
  <c r="V53" i="2" l="1"/>
  <c r="Q27" i="2"/>
  <c r="R27" i="2" s="1"/>
  <c r="V16" i="2"/>
  <c r="Q48" i="2"/>
  <c r="R48" i="2" s="1"/>
  <c r="Q50" i="2"/>
  <c r="R50" i="2" s="1"/>
  <c r="Q19" i="2"/>
  <c r="R19" i="2" s="1"/>
  <c r="Q44" i="2"/>
  <c r="R44" i="2" s="1"/>
  <c r="Q17" i="2"/>
  <c r="R17" i="2" s="1"/>
  <c r="Q7" i="2"/>
  <c r="R7" i="2" s="1"/>
  <c r="V49" i="2"/>
  <c r="Q4" i="2"/>
  <c r="R4" i="2" s="1"/>
  <c r="V37" i="2"/>
  <c r="Q26" i="2"/>
  <c r="R26" i="2" s="1"/>
  <c r="Q10" i="2"/>
  <c r="R10" i="2" s="1"/>
  <c r="V10" i="2"/>
  <c r="Q41" i="2"/>
  <c r="R41" i="2" s="1"/>
  <c r="Q45" i="2"/>
  <c r="R45" i="2" s="1"/>
  <c r="V25" i="2"/>
  <c r="Q30" i="2"/>
  <c r="R30" i="2" s="1"/>
  <c r="Q46" i="2"/>
  <c r="R46" i="2" s="1"/>
  <c r="Q36" i="2"/>
  <c r="R36" i="2" s="1"/>
  <c r="V7" i="2"/>
  <c r="Q49" i="2"/>
  <c r="R49" i="2" s="1"/>
  <c r="Q9" i="2"/>
  <c r="R9" i="2" s="1"/>
  <c r="Q5" i="2"/>
  <c r="R5" i="2" s="1"/>
  <c r="Q42" i="2"/>
  <c r="R42" i="2" s="1"/>
  <c r="Q35" i="2"/>
  <c r="R35" i="2" s="1"/>
  <c r="Q38" i="2"/>
  <c r="R38" i="2" s="1"/>
  <c r="V51" i="2"/>
  <c r="Q25" i="2"/>
  <c r="R25" i="2" s="1"/>
  <c r="Q43" i="2"/>
  <c r="R43" i="2" s="1"/>
  <c r="Q52" i="2"/>
  <c r="R52" i="2" s="1"/>
  <c r="N61" i="2"/>
  <c r="Q13" i="2"/>
  <c r="R13" i="2" s="1"/>
  <c r="V20" i="2"/>
  <c r="Q31" i="2"/>
  <c r="R31" i="2" s="1"/>
  <c r="Q3" i="2"/>
  <c r="R3" i="2" s="1"/>
  <c r="V19" i="2"/>
  <c r="Q12" i="2"/>
  <c r="R12" i="2" s="1"/>
  <c r="Q21" i="2"/>
  <c r="R21" i="2" s="1"/>
  <c r="Q16" i="2"/>
  <c r="R16" i="2" s="1"/>
  <c r="V42" i="2"/>
  <c r="Q6" i="2"/>
  <c r="R6" i="2" s="1"/>
  <c r="Q15" i="2"/>
  <c r="R15" i="2" s="1"/>
  <c r="V31" i="2"/>
  <c r="Q32" i="2"/>
  <c r="R32" i="2" s="1"/>
  <c r="Q51" i="2"/>
  <c r="R51" i="2" s="1"/>
  <c r="Q53" i="2"/>
  <c r="R53" i="2" s="1"/>
  <c r="Q18" i="2"/>
  <c r="R18" i="2" s="1"/>
  <c r="Q14" i="2"/>
  <c r="R14" i="2" s="1"/>
  <c r="Q22" i="2"/>
  <c r="R22" i="2" s="1"/>
  <c r="Q28" i="2"/>
  <c r="R28" i="2" s="1"/>
  <c r="V45" i="2"/>
  <c r="V29" i="2"/>
  <c r="Q29" i="2"/>
  <c r="R29" i="2" s="1"/>
  <c r="Q23" i="2"/>
  <c r="R23" i="2" s="1"/>
  <c r="Q37" i="2"/>
  <c r="R37" i="2" s="1"/>
  <c r="Q47" i="2"/>
  <c r="R47" i="2" s="1"/>
  <c r="Q11" i="2"/>
  <c r="R11" i="2" s="1"/>
  <c r="Q39" i="2"/>
  <c r="R39" i="2" s="1"/>
  <c r="Q40" i="2"/>
  <c r="R40" i="2" s="1"/>
  <c r="Q24" i="2"/>
  <c r="R24" i="2" s="1"/>
  <c r="Q8" i="2"/>
  <c r="R8" i="2" s="1"/>
  <c r="Q33" i="2"/>
  <c r="R33" i="2" s="1"/>
  <c r="Q20" i="2"/>
  <c r="R20" i="2" s="1"/>
  <c r="Q54" i="2"/>
  <c r="R54" i="2" s="1"/>
  <c r="Q34" i="2"/>
  <c r="R34" i="2" s="1"/>
  <c r="T61" i="2"/>
  <c r="U49" i="2" s="1"/>
  <c r="U43" i="2"/>
  <c r="W43" i="2" s="1"/>
  <c r="U44" i="2"/>
  <c r="W44" i="2" s="1"/>
  <c r="U41" i="2"/>
  <c r="W41" i="2" s="1"/>
  <c r="U39" i="2"/>
  <c r="W39" i="2" s="1"/>
  <c r="U40" i="2"/>
  <c r="W40" i="2" s="1"/>
  <c r="U38" i="2"/>
  <c r="W38" i="2" s="1"/>
  <c r="U35" i="2"/>
  <c r="W35" i="2" s="1"/>
  <c r="U33" i="2"/>
  <c r="W33" i="2" s="1"/>
  <c r="U34" i="2"/>
  <c r="W34" i="2" s="1"/>
  <c r="U28" i="2"/>
  <c r="W28" i="2" s="1"/>
  <c r="U32" i="2"/>
  <c r="W32" i="2" s="1"/>
  <c r="U30" i="2"/>
  <c r="W30" i="2" s="1"/>
  <c r="U27" i="2"/>
  <c r="W27" i="2" s="1"/>
  <c r="U26" i="2"/>
  <c r="W26" i="2" s="1"/>
  <c r="U23" i="2"/>
  <c r="W23" i="2" s="1"/>
  <c r="U24" i="2"/>
  <c r="W24" i="2" s="1"/>
  <c r="U21" i="2"/>
  <c r="W21" i="2" s="1"/>
  <c r="U22" i="2"/>
  <c r="W22" i="2" s="1"/>
  <c r="U17" i="2"/>
  <c r="W17" i="2" s="1"/>
  <c r="U18" i="2"/>
  <c r="W18" i="2" s="1"/>
  <c r="U15" i="2"/>
  <c r="W15" i="2" s="1"/>
  <c r="U14" i="2"/>
  <c r="W14" i="2" s="1"/>
  <c r="U13" i="2"/>
  <c r="W13" i="2" s="1"/>
  <c r="U12" i="2"/>
  <c r="W12" i="2" s="1"/>
  <c r="U11" i="2"/>
  <c r="W11" i="2" s="1"/>
  <c r="U9" i="2"/>
  <c r="W9" i="2" s="1"/>
  <c r="U8" i="2"/>
  <c r="W8" i="2" s="1"/>
  <c r="U5" i="2"/>
  <c r="W5" i="2" s="1"/>
  <c r="U6" i="2"/>
  <c r="W6" i="2" s="1"/>
  <c r="U3" i="2"/>
  <c r="W3" i="2" s="1"/>
  <c r="U4" i="2"/>
  <c r="W4" i="2" s="1"/>
  <c r="U53" i="2" l="1"/>
  <c r="W53" i="2" s="1"/>
  <c r="W49" i="2"/>
  <c r="U36" i="2"/>
  <c r="W36" i="2" s="1"/>
  <c r="U25" i="2"/>
  <c r="W25" i="2" s="1"/>
  <c r="U37" i="2"/>
  <c r="W37" i="2" s="1"/>
  <c r="V61" i="2"/>
  <c r="U7" i="2"/>
  <c r="W7" i="2" s="1"/>
  <c r="U42" i="2"/>
  <c r="W42" i="2" s="1"/>
  <c r="U16" i="2"/>
  <c r="W16" i="2" s="1"/>
  <c r="R61" i="2"/>
  <c r="U45" i="2"/>
  <c r="W45" i="2" s="1"/>
  <c r="U29" i="2"/>
  <c r="W29" i="2" s="1"/>
  <c r="U31" i="2"/>
  <c r="W31" i="2" s="1"/>
  <c r="U20" i="2"/>
  <c r="W20" i="2" s="1"/>
  <c r="U19" i="2"/>
  <c r="W19" i="2" s="1"/>
  <c r="U10" i="2"/>
  <c r="W10" i="2" s="1"/>
  <c r="U51" i="2"/>
  <c r="W51" i="2" s="1"/>
  <c r="R63" i="2" a="1"/>
  <c r="R63" i="2" s="1"/>
  <c r="Q61" i="2"/>
  <c r="W63" i="2" l="1" a="1"/>
  <c r="W63" i="2" s="1"/>
  <c r="W61" i="2"/>
  <c r="U6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<sst xmlns="http://schemas.openxmlformats.org/spreadsheetml/2006/main" count="954" uniqueCount="106">
  <si>
    <t>Total valid votes &amp; seats</t>
  </si>
  <si>
    <t>Registered population</t>
  </si>
  <si>
    <t>Quotas</t>
  </si>
  <si>
    <t>Available seats</t>
  </si>
  <si>
    <t xml:space="preserve">                        PARTY</t>
  </si>
  <si>
    <t>Remainder</t>
  </si>
  <si>
    <t>Remainder
Ranking</t>
  </si>
  <si>
    <t>1st 
Calculation</t>
  </si>
  <si>
    <t>First
Allocation</t>
  </si>
  <si>
    <t>Variance</t>
  </si>
  <si>
    <t>% Seats</t>
  </si>
  <si>
    <t>Avg abs var</t>
  </si>
  <si>
    <t>Final
Seats</t>
  </si>
  <si>
    <t>Represented
Party
Votes</t>
  </si>
  <si>
    <t>Valid Votes
(Reg)</t>
  </si>
  <si>
    <t xml:space="preserve">                IEC RESULTS</t>
  </si>
  <si>
    <t>List
Seats</t>
  </si>
  <si>
    <t>Party</t>
  </si>
  <si>
    <t>Valid Votes</t>
  </si>
  <si>
    <t>Quota</t>
  </si>
  <si>
    <t>First calc</t>
  </si>
  <si>
    <t>First alloc</t>
  </si>
  <si>
    <t>Rank</t>
  </si>
  <si>
    <t>Final seats</t>
  </si>
  <si>
    <t>% seats</t>
  </si>
  <si>
    <t>Represented parties
% votes</t>
  </si>
  <si>
    <t>Overall Proportionality</t>
  </si>
  <si>
    <t>Represented Party Proportionality</t>
  </si>
  <si>
    <t>% Votes</t>
  </si>
  <si>
    <t>Rpresented
Votes</t>
  </si>
  <si>
    <t>Retained
regional
seats</t>
  </si>
  <si>
    <t>Retained
regional less
than threshold</t>
  </si>
  <si>
    <t/>
  </si>
  <si>
    <t>Parties</t>
  </si>
  <si>
    <t>votes represented</t>
  </si>
  <si>
    <t>Eastern Cape REGIONAL</t>
  </si>
  <si>
    <t>Free State REGIONAL</t>
  </si>
  <si>
    <t>Gauteng REGIONAL</t>
  </si>
  <si>
    <t>Kwazulu-Natal REGIONAL</t>
  </si>
  <si>
    <t>Limpopo REGIONAL</t>
  </si>
  <si>
    <t>Mpumalanga REGIONAL</t>
  </si>
  <si>
    <t>Valid Votes (Reg + Nat +O/C)</t>
  </si>
  <si>
    <r>
      <t xml:space="preserve">DISCARD VOTES FOR INDEPENDENTS, AND PARTICIPANTS NOT MEETING QUOTA - </t>
    </r>
    <r>
      <rPr>
        <b/>
        <sz val="14"/>
        <color rgb="FFFF0000"/>
        <rFont val="Aptos Narrow"/>
      </rPr>
      <t>MODEL N.1.6</t>
    </r>
    <r>
      <rPr>
        <b/>
        <sz val="14"/>
        <color rgb="FFFF0000"/>
        <rFont val="Aptos Narrow"/>
        <family val="2"/>
      </rPr>
      <t xml:space="preserve">
DESIGNATE UNALLOCATED SEATS USING ONLY HIGHEST REMAINDERS</t>
    </r>
  </si>
  <si>
    <t>North West REGIONAL</t>
  </si>
  <si>
    <t>Northern Cape REGIONAL</t>
  </si>
  <si>
    <t>Western Cape REGIONAL</t>
  </si>
  <si>
    <t>Eleven parties gain regional seats</t>
  </si>
  <si>
    <t>Party 1</t>
  </si>
  <si>
    <t>Party 2</t>
  </si>
  <si>
    <t>Party 3</t>
  </si>
  <si>
    <t>Party 4</t>
  </si>
  <si>
    <t>Party 5</t>
  </si>
  <si>
    <t>Party 6</t>
  </si>
  <si>
    <t>Party 7</t>
  </si>
  <si>
    <t>Party 8</t>
  </si>
  <si>
    <t>Party 9</t>
  </si>
  <si>
    <t>Party 10</t>
  </si>
  <si>
    <t>Party 11</t>
  </si>
  <si>
    <t>Party 12</t>
  </si>
  <si>
    <t>Party 13</t>
  </si>
  <si>
    <t>Party 14</t>
  </si>
  <si>
    <t>Party 15</t>
  </si>
  <si>
    <t>Party 16</t>
  </si>
  <si>
    <t>Party 17</t>
  </si>
  <si>
    <t>Party 18</t>
  </si>
  <si>
    <t>Party 19</t>
  </si>
  <si>
    <t>Party 20</t>
  </si>
  <si>
    <t>Party 21</t>
  </si>
  <si>
    <t>Party 22</t>
  </si>
  <si>
    <t>Party 23</t>
  </si>
  <si>
    <t>Party 24</t>
  </si>
  <si>
    <t>Party 25</t>
  </si>
  <si>
    <t>Party 26</t>
  </si>
  <si>
    <t>Party 27</t>
  </si>
  <si>
    <t>Party 28</t>
  </si>
  <si>
    <t>Party 29</t>
  </si>
  <si>
    <t>Party 30</t>
  </si>
  <si>
    <t>Party 31</t>
  </si>
  <si>
    <t>Party 32</t>
  </si>
  <si>
    <t>Party 33</t>
  </si>
  <si>
    <t>Party 34</t>
  </si>
  <si>
    <t>Party 35</t>
  </si>
  <si>
    <t>Party 36</t>
  </si>
  <si>
    <t>Party 37</t>
  </si>
  <si>
    <t>Party 38</t>
  </si>
  <si>
    <t>Party 39</t>
  </si>
  <si>
    <t>Party 40</t>
  </si>
  <si>
    <t>Party 41</t>
  </si>
  <si>
    <t>Party 42</t>
  </si>
  <si>
    <t>Party 43</t>
  </si>
  <si>
    <t>Party 44</t>
  </si>
  <si>
    <t>Party 45</t>
  </si>
  <si>
    <t>Party 46</t>
  </si>
  <si>
    <t>Party 47</t>
  </si>
  <si>
    <t>Party 48</t>
  </si>
  <si>
    <t>Party 49</t>
  </si>
  <si>
    <t>Party 50</t>
  </si>
  <si>
    <t>Party 51</t>
  </si>
  <si>
    <t>Party 52</t>
  </si>
  <si>
    <t>Independent 1</t>
  </si>
  <si>
    <t>Independent 2</t>
  </si>
  <si>
    <t>Independent 3</t>
  </si>
  <si>
    <t>Independent 4</t>
  </si>
  <si>
    <t>Independent 5</t>
  </si>
  <si>
    <t>Independent 6</t>
  </si>
  <si>
    <t>Average Constituency Quota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</si>
</sst>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3" x14ac:knownFonts="1">
    <font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color theme="1"/>
      <name val="Aptos Narrow"/>
      <family val="2"/>
    </font>
    <font>
      <b/>
      <sz val="12"/>
      <color rgb="FF0D0D0D"/>
      <name val="Arial"/>
      <family val="2"/>
    </font>
    <font>
      <b/>
      <sz val="12"/>
      <color rgb="FF000000"/>
      <name val="Aptos Narrow"/>
      <family val="2"/>
    </font>
    <font>
      <sz val="10"/>
      <color rgb="FF0D0D0D"/>
      <name val="Arial"/>
      <family val="2"/>
    </font>
    <font>
      <b/>
      <sz val="12"/>
      <color rgb="FF000000"/>
      <name val="Aptos Narrow"/>
    </font>
    <font>
      <b/>
      <sz val="12"/>
      <color theme="1"/>
      <name val="Aptos Narrow"/>
    </font>
    <font>
      <b/>
      <sz val="14"/>
      <color rgb="FFFF0000"/>
      <name val="Aptos Narrow"/>
      <family val="2"/>
    </font>
    <font>
      <b/>
      <sz val="12"/>
      <color theme="1"/>
      <name val="Aptos Narrow"/>
      <scheme val="minor"/>
    </font>
    <font>
      <b/>
      <sz val="9"/>
      <name val="Arial"/>
      <family val="2"/>
    </font>
    <font>
      <b/>
      <sz val="12"/>
      <color theme="1"/>
      <name val="Aptos Narrow"/>
      <family val="2"/>
      <scheme val="minor"/>
    </font>
    <font>
      <b/>
      <sz val="14"/>
      <color rgb="FFFF0000"/>
      <name val="Aptos Narrow"/>
      <scheme val="minor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ptos Narrow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4"/>
      <color rgb="FFFF0000"/>
      <name val="Aptos Narrow"/>
    </font>
    <font>
      <b/>
      <sz val="12"/>
      <color theme="1"/>
      <name val="Aptos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4">
    <xf numFmtId="0" fontId="0" fillId="0" borderId="0" xfId="0"/>
    <xf numFmtId="0" fontId="1" fillId="0" borderId="0" xfId="1"/>
    <xf numFmtId="3" fontId="1" fillId="0" borderId="0" xfId="1" applyNumberFormat="1"/>
    <xf numFmtId="3" fontId="1" fillId="0" borderId="4" xfId="1" applyNumberFormat="1" applyBorder="1"/>
    <xf numFmtId="0" fontId="2" fillId="0" borderId="0" xfId="1" applyFont="1"/>
    <xf numFmtId="0" fontId="4" fillId="0" borderId="0" xfId="1" applyFont="1"/>
    <xf numFmtId="0" fontId="5" fillId="0" borderId="0" xfId="0" applyFont="1"/>
    <xf numFmtId="0" fontId="1" fillId="0" borderId="9" xfId="1" applyBorder="1"/>
    <xf numFmtId="0" fontId="1" fillId="0" borderId="4" xfId="1" applyBorder="1"/>
    <xf numFmtId="0" fontId="1" fillId="0" borderId="11" xfId="1" applyBorder="1"/>
    <xf numFmtId="3" fontId="2" fillId="0" borderId="0" xfId="1" applyNumberFormat="1" applyFont="1"/>
    <xf numFmtId="0" fontId="2" fillId="0" borderId="2" xfId="2" applyFont="1" applyBorder="1"/>
    <xf numFmtId="3" fontId="2" fillId="0" borderId="0" xfId="2" applyNumberFormat="1" applyFont="1" applyAlignment="1">
      <alignment horizontal="center"/>
    </xf>
    <xf numFmtId="0" fontId="2" fillId="0" borderId="13" xfId="2" applyFont="1" applyBorder="1"/>
    <xf numFmtId="3" fontId="1" fillId="0" borderId="9" xfId="1" applyNumberFormat="1" applyBorder="1"/>
    <xf numFmtId="0" fontId="10" fillId="0" borderId="0" xfId="0" applyFont="1"/>
    <xf numFmtId="0" fontId="2" fillId="0" borderId="8" xfId="1" applyFont="1" applyBorder="1"/>
    <xf numFmtId="3" fontId="2" fillId="0" borderId="4" xfId="2" applyNumberFormat="1" applyFont="1" applyBorder="1" applyAlignment="1">
      <alignment horizontal="center"/>
    </xf>
    <xf numFmtId="3" fontId="2" fillId="0" borderId="11" xfId="2" applyNumberFormat="1" applyFont="1" applyBorder="1" applyAlignment="1">
      <alignment horizontal="center"/>
    </xf>
    <xf numFmtId="3" fontId="1" fillId="0" borderId="11" xfId="1" applyNumberFormat="1" applyBorder="1"/>
    <xf numFmtId="0" fontId="2" fillId="0" borderId="15" xfId="1" applyFont="1" applyBorder="1"/>
    <xf numFmtId="0" fontId="2" fillId="0" borderId="1" xfId="2" applyFont="1" applyBorder="1"/>
    <xf numFmtId="0" fontId="2" fillId="0" borderId="16" xfId="2" applyFont="1" applyBorder="1"/>
    <xf numFmtId="0" fontId="2" fillId="2" borderId="5" xfId="1" applyFont="1" applyFill="1" applyBorder="1" applyAlignment="1">
      <alignment vertical="top" wrapText="1"/>
    </xf>
    <xf numFmtId="0" fontId="2" fillId="2" borderId="14" xfId="1" applyFont="1" applyFill="1" applyBorder="1" applyAlignment="1">
      <alignment vertical="top" wrapText="1"/>
    </xf>
    <xf numFmtId="164" fontId="7" fillId="2" borderId="6" xfId="1" applyNumberFormat="1" applyFont="1" applyFill="1" applyBorder="1" applyAlignment="1">
      <alignment vertical="top" wrapText="1"/>
    </xf>
    <xf numFmtId="0" fontId="4" fillId="2" borderId="6" xfId="1" applyFont="1" applyFill="1" applyBorder="1" applyAlignment="1">
      <alignment vertical="top" wrapText="1"/>
    </xf>
    <xf numFmtId="0" fontId="4" fillId="2" borderId="6" xfId="1" applyFont="1" applyFill="1" applyBorder="1" applyAlignment="1">
      <alignment vertical="top"/>
    </xf>
    <xf numFmtId="0" fontId="1" fillId="0" borderId="3" xfId="1" applyBorder="1"/>
    <xf numFmtId="164" fontId="4" fillId="0" borderId="0" xfId="1" applyNumberFormat="1" applyFont="1" applyAlignment="1">
      <alignment vertical="top" wrapText="1"/>
    </xf>
    <xf numFmtId="0" fontId="1" fillId="0" borderId="10" xfId="1" applyBorder="1"/>
    <xf numFmtId="164" fontId="4" fillId="3" borderId="6" xfId="1" applyNumberFormat="1" applyFont="1" applyFill="1" applyBorder="1" applyAlignment="1">
      <alignment vertical="top" wrapText="1"/>
    </xf>
    <xf numFmtId="0" fontId="1" fillId="0" borderId="12" xfId="1" applyBorder="1"/>
    <xf numFmtId="164" fontId="4" fillId="2" borderId="7" xfId="1" applyNumberFormat="1" applyFont="1" applyFill="1" applyBorder="1" applyAlignment="1">
      <alignment vertical="top" wrapText="1"/>
    </xf>
    <xf numFmtId="0" fontId="2" fillId="2" borderId="5" xfId="1" applyFont="1" applyFill="1" applyBorder="1"/>
    <xf numFmtId="0" fontId="2" fillId="2" borderId="14" xfId="1" applyFont="1" applyFill="1" applyBorder="1"/>
    <xf numFmtId="3" fontId="2" fillId="2" borderId="6" xfId="1" applyNumberFormat="1" applyFont="1" applyFill="1" applyBorder="1"/>
    <xf numFmtId="0" fontId="2" fillId="2" borderId="6" xfId="1" applyFont="1" applyFill="1" applyBorder="1"/>
    <xf numFmtId="2" fontId="2" fillId="2" borderId="6" xfId="1" applyNumberFormat="1" applyFont="1" applyFill="1" applyBorder="1"/>
    <xf numFmtId="0" fontId="2" fillId="2" borderId="7" xfId="1" applyFont="1" applyFill="1" applyBorder="1"/>
    <xf numFmtId="0" fontId="2" fillId="0" borderId="0" xfId="1" applyFont="1" applyAlignment="1">
      <alignment horizontal="center" vertical="top" wrapText="1"/>
    </xf>
    <xf numFmtId="0" fontId="0" fillId="0" borderId="4" xfId="0" applyBorder="1"/>
    <xf numFmtId="0" fontId="0" fillId="0" borderId="9" xfId="0" applyBorder="1"/>
    <xf numFmtId="0" fontId="17" fillId="0" borderId="0" xfId="1" applyFont="1"/>
    <xf numFmtId="0" fontId="2" fillId="3" borderId="23" xfId="1" applyFont="1" applyFill="1" applyBorder="1"/>
    <xf numFmtId="0" fontId="2" fillId="3" borderId="10" xfId="1" applyFont="1" applyFill="1" applyBorder="1"/>
    <xf numFmtId="0" fontId="2" fillId="3" borderId="3" xfId="2" applyFont="1" applyFill="1" applyBorder="1"/>
    <xf numFmtId="0" fontId="0" fillId="2" borderId="11" xfId="0" applyFill="1" applyBorder="1"/>
    <xf numFmtId="0" fontId="0" fillId="2" borderId="12" xfId="0" applyFill="1" applyBorder="1"/>
    <xf numFmtId="0" fontId="0" fillId="4" borderId="9" xfId="0" applyFill="1" applyBorder="1"/>
    <xf numFmtId="0" fontId="12" fillId="2" borderId="5" xfId="0" applyFont="1" applyFill="1" applyBorder="1" applyAlignment="1">
      <alignment wrapText="1"/>
    </xf>
    <xf numFmtId="0" fontId="12" fillId="2" borderId="6" xfId="0" applyFont="1" applyFill="1" applyBorder="1"/>
    <xf numFmtId="0" fontId="12" fillId="4" borderId="6" xfId="0" applyFont="1" applyFill="1" applyBorder="1"/>
    <xf numFmtId="0" fontId="12" fillId="2" borderId="6" xfId="0" applyFont="1" applyFill="1" applyBorder="1" applyAlignment="1">
      <alignment wrapText="1"/>
    </xf>
    <xf numFmtId="0" fontId="12" fillId="2" borderId="7" xfId="0" applyFont="1" applyFill="1" applyBorder="1"/>
    <xf numFmtId="0" fontId="15" fillId="0" borderId="21" xfId="0" applyFont="1" applyBorder="1"/>
    <xf numFmtId="0" fontId="18" fillId="0" borderId="0" xfId="0" applyFont="1"/>
    <xf numFmtId="0" fontId="2" fillId="3" borderId="23" xfId="1" applyFont="1" applyFill="1" applyBorder="1" applyAlignment="1">
      <alignment vertical="top" wrapText="1"/>
    </xf>
    <xf numFmtId="0" fontId="12" fillId="2" borderId="5" xfId="0" applyFont="1" applyFill="1" applyBorder="1"/>
    <xf numFmtId="10" fontId="12" fillId="2" borderId="6" xfId="0" applyNumberFormat="1" applyFont="1" applyFill="1" applyBorder="1"/>
    <xf numFmtId="10" fontId="12" fillId="2" borderId="7" xfId="0" applyNumberFormat="1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0" fontId="14" fillId="0" borderId="0" xfId="0" applyFont="1"/>
    <xf numFmtId="0" fontId="6" fillId="2" borderId="5" xfId="1" applyFont="1" applyFill="1" applyBorder="1" applyAlignment="1">
      <alignment vertical="top" wrapText="1"/>
    </xf>
    <xf numFmtId="0" fontId="9" fillId="0" borderId="2" xfId="1" applyFont="1" applyBorder="1"/>
    <xf numFmtId="0" fontId="5" fillId="0" borderId="13" xfId="1" applyFont="1" applyBorder="1"/>
    <xf numFmtId="0" fontId="12" fillId="0" borderId="0" xfId="0" applyFont="1"/>
    <xf numFmtId="0" fontId="21" fillId="0" borderId="0" xfId="0" applyFont="1" applyAlignment="1">
      <alignment horizontal="left" wrapText="1"/>
    </xf>
    <xf numFmtId="10" fontId="2" fillId="0" borderId="0" xfId="2" applyNumberFormat="1" applyFont="1" applyAlignment="1">
      <alignment horizontal="center"/>
    </xf>
    <xf numFmtId="10" fontId="0" fillId="2" borderId="5" xfId="0" applyNumberFormat="1" applyFill="1" applyBorder="1"/>
    <xf numFmtId="10" fontId="0" fillId="2" borderId="6" xfId="0" applyNumberFormat="1" applyFill="1" applyBorder="1"/>
    <xf numFmtId="10" fontId="0" fillId="2" borderId="7" xfId="0" applyNumberFormat="1" applyFill="1" applyBorder="1"/>
    <xf numFmtId="0" fontId="0" fillId="2" borderId="5" xfId="0" applyFill="1" applyBorder="1"/>
    <xf numFmtId="0" fontId="3" fillId="0" borderId="0" xfId="1" applyFont="1"/>
    <xf numFmtId="0" fontId="19" fillId="0" borderId="0" xfId="1" applyFont="1"/>
    <xf numFmtId="0" fontId="20" fillId="0" borderId="0" xfId="1" applyFont="1"/>
    <xf numFmtId="10" fontId="22" fillId="0" borderId="0" xfId="0" applyNumberFormat="1" applyFont="1"/>
    <xf numFmtId="0" fontId="16" fillId="0" borderId="0" xfId="0" applyFont="1"/>
    <xf numFmtId="3" fontId="2" fillId="3" borderId="20" xfId="2" applyNumberFormat="1" applyFont="1" applyFill="1" applyBorder="1" applyAlignment="1">
      <alignment horizontal="center" vertical="top"/>
    </xf>
    <xf numFmtId="3" fontId="2" fillId="3" borderId="24" xfId="1" applyNumberFormat="1" applyFont="1" applyFill="1" applyBorder="1" applyAlignment="1">
      <alignment horizontal="center" vertical="top"/>
    </xf>
    <xf numFmtId="3" fontId="2" fillId="0" borderId="9" xfId="1" applyNumberFormat="1" applyFont="1" applyBorder="1" applyAlignment="1">
      <alignment horizontal="center" vertical="top"/>
    </xf>
    <xf numFmtId="0" fontId="0" fillId="0" borderId="8" xfId="0" applyBorder="1"/>
    <xf numFmtId="2" fontId="0" fillId="0" borderId="9" xfId="0" applyNumberFormat="1" applyBorder="1"/>
    <xf numFmtId="0" fontId="0" fillId="0" borderId="18" xfId="0" applyBorder="1"/>
    <xf numFmtId="10" fontId="0" fillId="0" borderId="9" xfId="0" applyNumberFormat="1" applyBorder="1"/>
    <xf numFmtId="10" fontId="0" fillId="0" borderId="10" xfId="0" applyNumberFormat="1" applyBorder="1"/>
    <xf numFmtId="10" fontId="0" fillId="0" borderId="3" xfId="0" applyNumberFormat="1" applyBorder="1"/>
    <xf numFmtId="10" fontId="0" fillId="0" borderId="19" xfId="0" applyNumberFormat="1" applyBorder="1"/>
    <xf numFmtId="0" fontId="13" fillId="0" borderId="8" xfId="1" applyFont="1" applyBorder="1"/>
    <xf numFmtId="0" fontId="8" fillId="0" borderId="8" xfId="1" applyFont="1" applyBorder="1"/>
    <xf numFmtId="2" fontId="5" fillId="0" borderId="9" xfId="1" applyNumberFormat="1" applyFont="1" applyBorder="1"/>
    <xf numFmtId="0" fontId="13" fillId="0" borderId="2" xfId="1" applyFont="1" applyBorder="1"/>
    <xf numFmtId="0" fontId="8" fillId="0" borderId="2" xfId="1" applyFont="1" applyBorder="1"/>
    <xf numFmtId="0" fontId="13" fillId="0" borderId="13" xfId="1" applyFont="1" applyBorder="1"/>
    <xf numFmtId="0" fontId="8" fillId="0" borderId="17" xfId="1" applyFont="1" applyBorder="1"/>
    <xf numFmtId="0" fontId="1" fillId="0" borderId="18" xfId="1" applyBorder="1"/>
    <xf numFmtId="10" fontId="0" fillId="0" borderId="8" xfId="0" applyNumberFormat="1" applyBorder="1"/>
    <xf numFmtId="10" fontId="0" fillId="0" borderId="27" xfId="0" applyNumberFormat="1" applyBorder="1"/>
    <xf numFmtId="10" fontId="0" fillId="0" borderId="28" xfId="0" applyNumberFormat="1" applyBorder="1"/>
    <xf numFmtId="0" fontId="0" fillId="0" borderId="27" xfId="0" applyBorder="1"/>
    <xf numFmtId="10" fontId="0" fillId="0" borderId="29" xfId="0" applyNumberFormat="1" applyBorder="1"/>
    <xf numFmtId="0" fontId="1" fillId="6" borderId="9" xfId="1" applyFill="1" applyBorder="1"/>
    <xf numFmtId="0" fontId="2" fillId="6" borderId="6" xfId="1" applyFont="1" applyFill="1" applyBorder="1"/>
    <xf numFmtId="0" fontId="6" fillId="2" borderId="14" xfId="1" applyFont="1" applyFill="1" applyBorder="1" applyAlignment="1">
      <alignment vertical="top" wrapText="1"/>
    </xf>
    <xf numFmtId="0" fontId="8" fillId="0" borderId="15" xfId="1" applyFont="1" applyBorder="1"/>
    <xf numFmtId="0" fontId="9" fillId="0" borderId="1" xfId="1" applyFont="1" applyBorder="1"/>
    <xf numFmtId="0" fontId="5" fillId="0" borderId="16" xfId="1" applyFont="1" applyBorder="1"/>
    <xf numFmtId="0" fontId="8" fillId="0" borderId="30" xfId="1" applyFont="1" applyBorder="1"/>
    <xf numFmtId="2" fontId="12" fillId="2" borderId="6" xfId="0" applyNumberFormat="1" applyFont="1" applyFill="1" applyBorder="1"/>
    <xf numFmtId="3" fontId="2" fillId="3" borderId="24" xfId="1" applyNumberFormat="1" applyFont="1" applyFill="1" applyBorder="1" applyAlignment="1">
      <alignment vertical="top"/>
    </xf>
    <xf numFmtId="3" fontId="2" fillId="3" borderId="31" xfId="1" applyNumberFormat="1" applyFont="1" applyFill="1" applyBorder="1" applyAlignment="1">
      <alignment vertical="top"/>
    </xf>
    <xf numFmtId="3" fontId="2" fillId="3" borderId="22" xfId="1" applyNumberFormat="1" applyFont="1" applyFill="1" applyBorder="1" applyAlignment="1">
      <alignment vertical="top"/>
    </xf>
    <xf numFmtId="3" fontId="2" fillId="3" borderId="32" xfId="1" applyNumberFormat="1" applyFont="1" applyFill="1" applyBorder="1" applyAlignment="1">
      <alignment vertical="top"/>
    </xf>
    <xf numFmtId="3" fontId="2" fillId="3" borderId="4" xfId="1" applyNumberFormat="1" applyFont="1" applyFill="1" applyBorder="1" applyAlignment="1">
      <alignment vertical="top"/>
    </xf>
    <xf numFmtId="3" fontId="2" fillId="3" borderId="3" xfId="1" applyNumberFormat="1" applyFont="1" applyFill="1" applyBorder="1" applyAlignment="1">
      <alignment vertical="top"/>
    </xf>
    <xf numFmtId="0" fontId="1" fillId="0" borderId="15" xfId="1" applyBorder="1"/>
    <xf numFmtId="0" fontId="6" fillId="2" borderId="33" xfId="1" applyFont="1" applyFill="1" applyBorder="1" applyAlignment="1">
      <alignment vertical="top" wrapText="1"/>
    </xf>
    <xf numFmtId="0" fontId="2" fillId="4" borderId="34" xfId="1" applyFont="1" applyFill="1" applyBorder="1"/>
    <xf numFmtId="0" fontId="1" fillId="4" borderId="4" xfId="1" applyFill="1" applyBorder="1"/>
    <xf numFmtId="0" fontId="13" fillId="7" borderId="2" xfId="1" applyFont="1" applyFill="1" applyBorder="1"/>
    <xf numFmtId="0" fontId="1" fillId="7" borderId="15" xfId="1" applyFill="1" applyBorder="1"/>
    <xf numFmtId="0" fontId="8" fillId="7" borderId="2" xfId="1" applyFont="1" applyFill="1" applyBorder="1"/>
    <xf numFmtId="0" fontId="1" fillId="7" borderId="4" xfId="1" applyFill="1" applyBorder="1"/>
    <xf numFmtId="0" fontId="8" fillId="7" borderId="15" xfId="1" applyFont="1" applyFill="1" applyBorder="1"/>
    <xf numFmtId="2" fontId="5" fillId="7" borderId="9" xfId="1" applyNumberFormat="1" applyFont="1" applyFill="1" applyBorder="1"/>
    <xf numFmtId="0" fontId="1" fillId="7" borderId="9" xfId="1" applyFill="1" applyBorder="1"/>
    <xf numFmtId="0" fontId="1" fillId="8" borderId="9" xfId="1" applyFill="1" applyBorder="1"/>
    <xf numFmtId="0" fontId="1" fillId="7" borderId="10" xfId="1" applyFill="1" applyBorder="1"/>
    <xf numFmtId="10" fontId="0" fillId="7" borderId="8" xfId="0" applyNumberFormat="1" applyFill="1" applyBorder="1"/>
    <xf numFmtId="10" fontId="0" fillId="7" borderId="9" xfId="0" applyNumberFormat="1" applyFill="1" applyBorder="1"/>
    <xf numFmtId="10" fontId="0" fillId="7" borderId="3" xfId="0" applyNumberFormat="1" applyFill="1" applyBorder="1"/>
    <xf numFmtId="0" fontId="0" fillId="7" borderId="8" xfId="0" applyFill="1" applyBorder="1"/>
    <xf numFmtId="10" fontId="0" fillId="7" borderId="10" xfId="0" applyNumberFormat="1" applyFill="1" applyBorder="1"/>
    <xf numFmtId="1" fontId="1" fillId="0" borderId="0" xfId="1" applyNumberFormat="1"/>
    <xf numFmtId="3" fontId="2" fillId="0" borderId="0" xfId="1" applyNumberFormat="1" applyFont="1" applyAlignment="1">
      <alignment horizontal="center" vertical="top"/>
    </xf>
    <xf numFmtId="0" fontId="2" fillId="2" borderId="7" xfId="1" applyFont="1" applyFill="1" applyBorder="1" applyAlignment="1">
      <alignment horizontal="center" vertical="top" wrapText="1"/>
    </xf>
    <xf numFmtId="3" fontId="16" fillId="0" borderId="10" xfId="1" applyNumberFormat="1" applyFont="1" applyBorder="1"/>
    <xf numFmtId="3" fontId="16" fillId="7" borderId="10" xfId="1" applyNumberFormat="1" applyFont="1" applyFill="1" applyBorder="1"/>
    <xf numFmtId="3" fontId="2" fillId="2" borderId="7" xfId="1" applyNumberFormat="1" applyFont="1" applyFill="1" applyBorder="1"/>
    <xf numFmtId="0" fontId="12" fillId="2" borderId="36" xfId="0" applyFont="1" applyFill="1" applyBorder="1" applyAlignment="1">
      <alignment wrapText="1"/>
    </xf>
    <xf numFmtId="0" fontId="12" fillId="2" borderId="37" xfId="0" applyFont="1" applyFill="1" applyBorder="1"/>
    <xf numFmtId="0" fontId="0" fillId="7" borderId="4" xfId="0" applyFill="1" applyBorder="1"/>
    <xf numFmtId="2" fontId="0" fillId="7" borderId="9" xfId="0" applyNumberFormat="1" applyFill="1" applyBorder="1"/>
    <xf numFmtId="0" fontId="0" fillId="7" borderId="9" xfId="0" applyFill="1" applyBorder="1"/>
    <xf numFmtId="0" fontId="12" fillId="2" borderId="33" xfId="0" applyFont="1" applyFill="1" applyBorder="1" applyAlignment="1">
      <alignment wrapText="1"/>
    </xf>
    <xf numFmtId="0" fontId="0" fillId="0" borderId="1" xfId="0" applyBorder="1"/>
    <xf numFmtId="0" fontId="0" fillId="7" borderId="1" xfId="0" applyFill="1" applyBorder="1"/>
    <xf numFmtId="0" fontId="12" fillId="2" borderId="34" xfId="0" applyFont="1" applyFill="1" applyBorder="1"/>
    <xf numFmtId="0" fontId="2" fillId="3" borderId="35" xfId="1" applyFont="1" applyFill="1" applyBorder="1" applyAlignment="1">
      <alignment vertical="top" wrapText="1"/>
    </xf>
    <xf numFmtId="0" fontId="3" fillId="0" borderId="38" xfId="1" applyFont="1" applyBorder="1"/>
    <xf numFmtId="0" fontId="3" fillId="0" borderId="39" xfId="1" applyFont="1" applyBorder="1"/>
    <xf numFmtId="0" fontId="3" fillId="7" borderId="39" xfId="1" applyFont="1" applyFill="1" applyBorder="1"/>
    <xf numFmtId="0" fontId="3" fillId="0" borderId="40" xfId="1" applyFont="1" applyBorder="1"/>
    <xf numFmtId="0" fontId="2" fillId="3" borderId="35" xfId="1" applyFont="1" applyFill="1" applyBorder="1"/>
    <xf numFmtId="0" fontId="3" fillId="0" borderId="41" xfId="1" applyFont="1" applyBorder="1"/>
    <xf numFmtId="0" fontId="3" fillId="0" borderId="42" xfId="1" applyFont="1" applyBorder="1"/>
    <xf numFmtId="0" fontId="3" fillId="0" borderId="43" xfId="1" applyFont="1" applyBorder="1"/>
    <xf numFmtId="0" fontId="12" fillId="5" borderId="23" xfId="0" applyFont="1" applyFill="1" applyBorder="1" applyAlignment="1">
      <alignment horizontal="center"/>
    </xf>
    <xf numFmtId="0" fontId="12" fillId="5" borderId="25" xfId="0" applyFont="1" applyFill="1" applyBorder="1" applyAlignment="1">
      <alignment horizontal="center"/>
    </xf>
    <xf numFmtId="0" fontId="12" fillId="5" borderId="26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1" fontId="10" fillId="0" borderId="0" xfId="0" applyNumberFormat="1" applyFont="1"/>
  </cellXfs>
  <cellStyles count="3">
    <cellStyle name="Normal" xfId="0" builtinId="0"/>
    <cellStyle name="Normal 2" xfId="1" xr:uid="{DEF55E86-F4F9-DB42-A2AC-98C6ABE929F2}"/>
    <cellStyle name="Normal 3" xfId="2" xr:uid="{BD50329C-883A-E949-BA22-569A36422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2E15B-73C5-A249-9711-E80A10C54CE8}">
  <sheetPr codeName="Sheet2"/>
  <dimension ref="B2:L64"/>
  <sheetViews>
    <sheetView workbookViewId="0">
      <selection activeCell="R35" sqref="R35:R36"/>
    </sheetView>
  </sheetViews>
  <sheetFormatPr baseColWidth="10" defaultColWidth="11" defaultRowHeight="16" x14ac:dyDescent="0.2"/>
  <cols>
    <col min="2" max="2" width="44" customWidth="1"/>
    <col min="3" max="3" width="13.1640625" customWidth="1"/>
    <col min="10" max="10" width="17.5" customWidth="1"/>
  </cols>
  <sheetData>
    <row r="2" spans="2:12" ht="38" customHeight="1" thickBot="1" x14ac:dyDescent="0.3">
      <c r="B2" s="43" t="s">
        <v>35</v>
      </c>
      <c r="D2" s="55"/>
      <c r="E2" s="55"/>
      <c r="F2" s="55"/>
      <c r="G2" s="55"/>
      <c r="H2" s="56"/>
      <c r="I2" s="56"/>
    </row>
    <row r="3" spans="2:12" ht="52" thickBot="1" x14ac:dyDescent="0.25">
      <c r="B3" s="149" t="s">
        <v>17</v>
      </c>
      <c r="C3" s="145" t="s">
        <v>18</v>
      </c>
      <c r="D3" s="51" t="s">
        <v>19</v>
      </c>
      <c r="E3" s="51" t="s">
        <v>20</v>
      </c>
      <c r="F3" s="51" t="s">
        <v>21</v>
      </c>
      <c r="G3" s="51" t="s">
        <v>5</v>
      </c>
      <c r="H3" s="51" t="s">
        <v>22</v>
      </c>
      <c r="I3" s="52" t="s">
        <v>23</v>
      </c>
      <c r="J3" s="53" t="s">
        <v>25</v>
      </c>
      <c r="K3" s="51" t="s">
        <v>24</v>
      </c>
      <c r="L3" s="54" t="s">
        <v>9</v>
      </c>
    </row>
    <row r="4" spans="2:12" x14ac:dyDescent="0.2">
      <c r="B4" s="150" t="s">
        <v>47</v>
      </c>
      <c r="C4" s="146"/>
      <c r="D4" s="42"/>
      <c r="E4" s="83" t="str">
        <f>IF(C4&lt;&gt;"", C4/D$62, "")</f>
        <v/>
      </c>
      <c r="F4" s="42" t="str">
        <f>IF(E4&lt;&gt;"", _xlfn.FLOOR.MATH(E4), "")</f>
        <v/>
      </c>
      <c r="G4" s="42" t="str">
        <f>IF(C4&lt;&gt;"", C4-F4*D$62, "")</f>
        <v/>
      </c>
      <c r="H4" s="42" t="str">
        <f>IF(C4&lt;&gt;"", IF(RANK(G4, $G$4:$G$61)+COUNTIF(G$4:G4,G4)-1&lt;=(C$64-F$62),RANK(G4, $G$4:$G$61)+COUNTIF(G$4:G4,G4)-1, ""), "")</f>
        <v/>
      </c>
      <c r="I4" s="49" t="str">
        <f>IF(H4&lt;&gt;"", F4+1, F4)</f>
        <v/>
      </c>
      <c r="J4" s="85" t="str">
        <f>IF(C4&lt;&gt;"", C4/$C$62, "")</f>
        <v/>
      </c>
      <c r="K4" s="85" t="str">
        <f>IF(I4&lt;&gt;"", I4/I$62, "")</f>
        <v/>
      </c>
      <c r="L4" s="86" t="str">
        <f>IF(K4&lt;&gt;"", K4-J4, "")</f>
        <v/>
      </c>
    </row>
    <row r="5" spans="2:12" x14ac:dyDescent="0.2">
      <c r="B5" s="151" t="s">
        <v>48</v>
      </c>
      <c r="C5" s="146" t="s">
        <v>32</v>
      </c>
      <c r="D5" s="41"/>
      <c r="E5" s="83" t="str">
        <f t="shared" ref="E5:E61" si="0">IF(C5&lt;&gt;"", C5/D$62, "")</f>
        <v/>
      </c>
      <c r="F5" s="41" t="str">
        <f t="shared" ref="F5:F61" si="1">IF(E5&lt;&gt;"", _xlfn.FLOOR.MATH(E5), "")</f>
        <v/>
      </c>
      <c r="G5" s="42" t="str">
        <f t="shared" ref="G5:G61" si="2">IF(C5&lt;&gt;"", C5-F5*D$62, "")</f>
        <v/>
      </c>
      <c r="H5" s="42" t="str">
        <f>IF(C5&lt;&gt;"", IF(RANK(G5, $G$4:$G$61)+COUNTIF(G$4:G5,G5)-1&lt;=(C$64-F$62),RANK(G5, $G$4:$G$61)+COUNTIF(G$4:G5,G5)-1, ""), "")</f>
        <v/>
      </c>
      <c r="I5" s="49" t="str">
        <f t="shared" ref="I5:I61" si="3">IF(H5&lt;&gt;"", F5+1, F5)</f>
        <v/>
      </c>
      <c r="J5" s="85" t="str">
        <f t="shared" ref="J5:J61" si="4">IF(C5&lt;&gt;"", C5/$C$62, "")</f>
        <v/>
      </c>
      <c r="K5" s="85" t="str">
        <f t="shared" ref="K5:K61" si="5">IF(I5&lt;&gt;"", I5/I$62, "")</f>
        <v/>
      </c>
      <c r="L5" s="87" t="str">
        <f t="shared" ref="L5:L61" si="6">IF(K5&lt;&gt;"", K5-J5, "")</f>
        <v/>
      </c>
    </row>
    <row r="6" spans="2:12" x14ac:dyDescent="0.2">
      <c r="B6" s="151" t="s">
        <v>49</v>
      </c>
      <c r="C6" s="146" t="s">
        <v>32</v>
      </c>
      <c r="D6" s="41"/>
      <c r="E6" s="83" t="str">
        <f t="shared" si="0"/>
        <v/>
      </c>
      <c r="F6" s="41" t="str">
        <f t="shared" si="1"/>
        <v/>
      </c>
      <c r="G6" s="42" t="str">
        <f t="shared" si="2"/>
        <v/>
      </c>
      <c r="H6" s="42" t="str">
        <f>IF(C6&lt;&gt;"", IF(RANK(G6, $G$4:$G$61)+COUNTIF(G$4:G6,G6)-1&lt;=(C$64-F$62),RANK(G6, $G$4:$G$61)+COUNTIF(G$4:G6,G6)-1, ""), "")</f>
        <v/>
      </c>
      <c r="I6" s="49" t="str">
        <f t="shared" si="3"/>
        <v/>
      </c>
      <c r="J6" s="85" t="str">
        <f t="shared" si="4"/>
        <v/>
      </c>
      <c r="K6" s="85" t="str">
        <f t="shared" si="5"/>
        <v/>
      </c>
      <c r="L6" s="87" t="str">
        <f t="shared" si="6"/>
        <v/>
      </c>
    </row>
    <row r="7" spans="2:12" x14ac:dyDescent="0.2">
      <c r="B7" s="151" t="s">
        <v>50</v>
      </c>
      <c r="C7" s="146" t="s">
        <v>32</v>
      </c>
      <c r="D7" s="41"/>
      <c r="E7" s="83" t="str">
        <f t="shared" si="0"/>
        <v/>
      </c>
      <c r="F7" s="41" t="str">
        <f t="shared" si="1"/>
        <v/>
      </c>
      <c r="G7" s="42" t="str">
        <f t="shared" si="2"/>
        <v/>
      </c>
      <c r="H7" s="42" t="str">
        <f>IF(C7&lt;&gt;"", IF(RANK(G7, $G$4:$G$61)+COUNTIF(G$4:G7,G7)-1&lt;=(C$64-F$62),RANK(G7, $G$4:$G$61)+COUNTIF(G$4:G7,G7)-1, ""), "")</f>
        <v/>
      </c>
      <c r="I7" s="49" t="str">
        <f t="shared" si="3"/>
        <v/>
      </c>
      <c r="J7" s="85" t="str">
        <f t="shared" si="4"/>
        <v/>
      </c>
      <c r="K7" s="85" t="str">
        <f t="shared" si="5"/>
        <v/>
      </c>
      <c r="L7" s="87" t="str">
        <f t="shared" si="6"/>
        <v/>
      </c>
    </row>
    <row r="8" spans="2:12" x14ac:dyDescent="0.2">
      <c r="B8" s="151" t="s">
        <v>51</v>
      </c>
      <c r="C8" s="146">
        <v>8588</v>
      </c>
      <c r="D8" s="41"/>
      <c r="E8" s="83">
        <f t="shared" si="0"/>
        <v>0.12459197144888218</v>
      </c>
      <c r="F8" s="41">
        <f t="shared" si="1"/>
        <v>0</v>
      </c>
      <c r="G8" s="42">
        <f t="shared" si="2"/>
        <v>8588</v>
      </c>
      <c r="H8" s="42" t="str">
        <f>IF(C8&lt;&gt;"", IF(RANK(G8, $G$4:$G$61)+COUNTIF(G$4:G8,G8)-1&lt;=(C$64-F$62),RANK(G8, $G$4:$G$61)+COUNTIF(G$4:G8,G8)-1, ""), "")</f>
        <v/>
      </c>
      <c r="I8" s="49">
        <f t="shared" si="3"/>
        <v>0</v>
      </c>
      <c r="J8" s="85">
        <f t="shared" si="4"/>
        <v>4.7920042496395398E-3</v>
      </c>
      <c r="K8" s="85">
        <f t="shared" si="5"/>
        <v>0</v>
      </c>
      <c r="L8" s="87">
        <f t="shared" si="6"/>
        <v>-4.7920042496395398E-3</v>
      </c>
    </row>
    <row r="9" spans="2:12" x14ac:dyDescent="0.2">
      <c r="B9" s="151" t="s">
        <v>52</v>
      </c>
      <c r="C9" s="146">
        <v>233</v>
      </c>
      <c r="D9" s="41"/>
      <c r="E9" s="83">
        <f t="shared" si="0"/>
        <v>3.380289863482714E-3</v>
      </c>
      <c r="F9" s="41">
        <f t="shared" si="1"/>
        <v>0</v>
      </c>
      <c r="G9" s="42">
        <f t="shared" si="2"/>
        <v>233</v>
      </c>
      <c r="H9" s="42" t="str">
        <f>IF(C9&lt;&gt;"", IF(RANK(G9, $G$4:$G$61)+COUNTIF(G$4:G9,G9)-1&lt;=(C$64-F$62),RANK(G9, $G$4:$G$61)+COUNTIF(G$4:G9,G9)-1, ""), "")</f>
        <v/>
      </c>
      <c r="I9" s="49">
        <f t="shared" si="3"/>
        <v>0</v>
      </c>
      <c r="J9" s="85">
        <f t="shared" si="4"/>
        <v>1.3001129368491065E-4</v>
      </c>
      <c r="K9" s="85">
        <f t="shared" si="5"/>
        <v>0</v>
      </c>
      <c r="L9" s="87">
        <f t="shared" si="6"/>
        <v>-1.3001129368491065E-4</v>
      </c>
    </row>
    <row r="10" spans="2:12" x14ac:dyDescent="0.2">
      <c r="B10" s="151" t="s">
        <v>53</v>
      </c>
      <c r="C10" s="146">
        <v>321</v>
      </c>
      <c r="D10" s="41"/>
      <c r="E10" s="83">
        <f t="shared" si="0"/>
        <v>4.6569658634246832E-3</v>
      </c>
      <c r="F10" s="41">
        <f t="shared" si="1"/>
        <v>0</v>
      </c>
      <c r="G10" s="42">
        <f t="shared" si="2"/>
        <v>321</v>
      </c>
      <c r="H10" s="42" t="str">
        <f>IF(C10&lt;&gt;"", IF(RANK(G10, $G$4:$G$61)+COUNTIF(G$4:G10,G10)-1&lt;=(C$64-F$62),RANK(G10, $G$4:$G$61)+COUNTIF(G$4:G10,G10)-1, ""), "")</f>
        <v/>
      </c>
      <c r="I10" s="49">
        <f t="shared" si="3"/>
        <v>0</v>
      </c>
      <c r="J10" s="85">
        <f t="shared" si="4"/>
        <v>1.7911427155732325E-4</v>
      </c>
      <c r="K10" s="85">
        <f t="shared" si="5"/>
        <v>0</v>
      </c>
      <c r="L10" s="87">
        <f t="shared" si="6"/>
        <v>-1.7911427155732325E-4</v>
      </c>
    </row>
    <row r="11" spans="2:12" x14ac:dyDescent="0.2">
      <c r="B11" s="151" t="s">
        <v>54</v>
      </c>
      <c r="C11" s="146">
        <v>8529</v>
      </c>
      <c r="D11" s="41"/>
      <c r="E11" s="83">
        <f t="shared" si="0"/>
        <v>0.12373601822164837</v>
      </c>
      <c r="F11" s="41">
        <f t="shared" si="1"/>
        <v>0</v>
      </c>
      <c r="G11" s="42">
        <f t="shared" si="2"/>
        <v>8529</v>
      </c>
      <c r="H11" s="42" t="str">
        <f>IF(C11&lt;&gt;"", IF(RANK(G11, $G$4:$G$61)+COUNTIF(G$4:G11,G11)-1&lt;=(C$64-F$62),RANK(G11, $G$4:$G$61)+COUNTIF(G$4:G11,G11)-1, ""), "")</f>
        <v/>
      </c>
      <c r="I11" s="49">
        <f t="shared" si="3"/>
        <v>0</v>
      </c>
      <c r="J11" s="85">
        <f t="shared" si="4"/>
        <v>4.7590829349296263E-3</v>
      </c>
      <c r="K11" s="85">
        <f t="shared" si="5"/>
        <v>0</v>
      </c>
      <c r="L11" s="87">
        <f t="shared" si="6"/>
        <v>-4.7590829349296263E-3</v>
      </c>
    </row>
    <row r="12" spans="2:12" x14ac:dyDescent="0.2">
      <c r="B12" s="151" t="s">
        <v>55</v>
      </c>
      <c r="C12" s="146" t="s">
        <v>32</v>
      </c>
      <c r="D12" s="41"/>
      <c r="E12" s="83" t="str">
        <f t="shared" si="0"/>
        <v/>
      </c>
      <c r="F12" s="41" t="str">
        <f t="shared" si="1"/>
        <v/>
      </c>
      <c r="G12" s="42" t="str">
        <f t="shared" si="2"/>
        <v/>
      </c>
      <c r="H12" s="42" t="str">
        <f>IF(C12&lt;&gt;"", IF(RANK(G12, $G$4:$G$61)+COUNTIF(G$4:G12,G12)-1&lt;=(C$64-F$62),RANK(G12, $G$4:$G$61)+COUNTIF(G$4:G12,G12)-1, ""), "")</f>
        <v/>
      </c>
      <c r="I12" s="49" t="str">
        <f t="shared" si="3"/>
        <v/>
      </c>
      <c r="J12" s="85" t="str">
        <f t="shared" si="4"/>
        <v/>
      </c>
      <c r="K12" s="85" t="str">
        <f t="shared" si="5"/>
        <v/>
      </c>
      <c r="L12" s="87" t="str">
        <f t="shared" si="6"/>
        <v/>
      </c>
    </row>
    <row r="13" spans="2:12" x14ac:dyDescent="0.2">
      <c r="B13" s="151" t="s">
        <v>56</v>
      </c>
      <c r="C13" s="146" t="s">
        <v>32</v>
      </c>
      <c r="D13" s="41"/>
      <c r="E13" s="83" t="str">
        <f t="shared" si="0"/>
        <v/>
      </c>
      <c r="F13" s="41" t="str">
        <f t="shared" si="1"/>
        <v/>
      </c>
      <c r="G13" s="42" t="str">
        <f t="shared" si="2"/>
        <v/>
      </c>
      <c r="H13" s="42" t="str">
        <f>IF(C13&lt;&gt;"", IF(RANK(G13, $G$4:$G$61)+COUNTIF(G$4:G13,G13)-1&lt;=(C$64-F$62),RANK(G13, $G$4:$G$61)+COUNTIF(G$4:G13,G13)-1, ""), "")</f>
        <v/>
      </c>
      <c r="I13" s="49" t="str">
        <f t="shared" si="3"/>
        <v/>
      </c>
      <c r="J13" s="85" t="str">
        <f t="shared" si="4"/>
        <v/>
      </c>
      <c r="K13" s="85" t="str">
        <f t="shared" si="5"/>
        <v/>
      </c>
      <c r="L13" s="87" t="str">
        <f t="shared" si="6"/>
        <v/>
      </c>
    </row>
    <row r="14" spans="2:12" x14ac:dyDescent="0.2">
      <c r="B14" s="151" t="s">
        <v>57</v>
      </c>
      <c r="C14" s="146" t="s">
        <v>32</v>
      </c>
      <c r="D14" s="41"/>
      <c r="E14" s="83" t="str">
        <f t="shared" si="0"/>
        <v/>
      </c>
      <c r="F14" s="41" t="str">
        <f t="shared" si="1"/>
        <v/>
      </c>
      <c r="G14" s="42" t="str">
        <f t="shared" si="2"/>
        <v/>
      </c>
      <c r="H14" s="42" t="str">
        <f>IF(C14&lt;&gt;"", IF(RANK(G14, $G$4:$G$61)+COUNTIF(G$4:G14,G14)-1&lt;=(C$64-F$62),RANK(G14, $G$4:$G$61)+COUNTIF(G$4:G14,G14)-1, ""), "")</f>
        <v/>
      </c>
      <c r="I14" s="49" t="str">
        <f t="shared" si="3"/>
        <v/>
      </c>
      <c r="J14" s="85" t="str">
        <f t="shared" si="4"/>
        <v/>
      </c>
      <c r="K14" s="85" t="str">
        <f t="shared" si="5"/>
        <v/>
      </c>
      <c r="L14" s="87" t="str">
        <f t="shared" si="6"/>
        <v/>
      </c>
    </row>
    <row r="15" spans="2:12" x14ac:dyDescent="0.2">
      <c r="B15" s="151" t="s">
        <v>58</v>
      </c>
      <c r="C15" s="146" t="s">
        <v>32</v>
      </c>
      <c r="D15" s="41"/>
      <c r="E15" s="83" t="str">
        <f t="shared" si="0"/>
        <v/>
      </c>
      <c r="F15" s="41" t="str">
        <f t="shared" si="1"/>
        <v/>
      </c>
      <c r="G15" s="42" t="str">
        <f t="shared" si="2"/>
        <v/>
      </c>
      <c r="H15" s="42" t="str">
        <f>IF(C15&lt;&gt;"", IF(RANK(G15, $G$4:$G$61)+COUNTIF(G$4:G15,G15)-1&lt;=(C$64-F$62),RANK(G15, $G$4:$G$61)+COUNTIF(G$4:G15,G15)-1, ""), "")</f>
        <v/>
      </c>
      <c r="I15" s="49" t="str">
        <f t="shared" si="3"/>
        <v/>
      </c>
      <c r="J15" s="85" t="str">
        <f t="shared" si="4"/>
        <v/>
      </c>
      <c r="K15" s="85" t="str">
        <f t="shared" si="5"/>
        <v/>
      </c>
      <c r="L15" s="87" t="str">
        <f t="shared" si="6"/>
        <v/>
      </c>
    </row>
    <row r="16" spans="2:12" x14ac:dyDescent="0.2">
      <c r="B16" s="151" t="s">
        <v>59</v>
      </c>
      <c r="C16" s="146" t="s">
        <v>32</v>
      </c>
      <c r="D16" s="41"/>
      <c r="E16" s="83" t="str">
        <f t="shared" si="0"/>
        <v/>
      </c>
      <c r="F16" s="41" t="str">
        <f t="shared" si="1"/>
        <v/>
      </c>
      <c r="G16" s="42" t="str">
        <f t="shared" si="2"/>
        <v/>
      </c>
      <c r="H16" s="42" t="str">
        <f>IF(C16&lt;&gt;"", IF(RANK(G16, $G$4:$G$61)+COUNTIF(G$4:G16,G16)-1&lt;=(C$64-F$62),RANK(G16, $G$4:$G$61)+COUNTIF(G$4:G16,G16)-1, ""), "")</f>
        <v/>
      </c>
      <c r="I16" s="49" t="str">
        <f t="shared" si="3"/>
        <v/>
      </c>
      <c r="J16" s="85" t="str">
        <f t="shared" si="4"/>
        <v/>
      </c>
      <c r="K16" s="85" t="str">
        <f t="shared" si="5"/>
        <v/>
      </c>
      <c r="L16" s="87" t="str">
        <f t="shared" si="6"/>
        <v/>
      </c>
    </row>
    <row r="17" spans="2:12" x14ac:dyDescent="0.2">
      <c r="B17" s="152" t="s">
        <v>60</v>
      </c>
      <c r="C17" s="147">
        <v>1118028</v>
      </c>
      <c r="D17" s="142"/>
      <c r="E17" s="143">
        <f t="shared" si="0"/>
        <v>16.219994487080911</v>
      </c>
      <c r="F17" s="142">
        <f t="shared" si="1"/>
        <v>16</v>
      </c>
      <c r="G17" s="144">
        <f t="shared" si="2"/>
        <v>15164</v>
      </c>
      <c r="H17" s="144" t="str">
        <f>IF(C17&lt;&gt;"", IF(RANK(G17, $G$4:$G$61)+COUNTIF(G$4:G17,G17)-1&lt;=(C$64-F$62),RANK(G17, $G$4:$G$61)+COUNTIF(G$4:G17,G17)-1, ""), "")</f>
        <v/>
      </c>
      <c r="I17" s="144">
        <f t="shared" si="3"/>
        <v>16</v>
      </c>
      <c r="J17" s="130">
        <f t="shared" si="4"/>
        <v>0.62384663800838325</v>
      </c>
      <c r="K17" s="130">
        <f t="shared" si="5"/>
        <v>0.64</v>
      </c>
      <c r="L17" s="131">
        <f t="shared" si="6"/>
        <v>1.6153361991616766E-2</v>
      </c>
    </row>
    <row r="18" spans="2:12" x14ac:dyDescent="0.2">
      <c r="B18" s="151" t="s">
        <v>61</v>
      </c>
      <c r="C18" s="146">
        <v>1906</v>
      </c>
      <c r="D18" s="41"/>
      <c r="E18" s="83">
        <f t="shared" si="0"/>
        <v>2.7651641544197653E-2</v>
      </c>
      <c r="F18" s="41">
        <f t="shared" si="1"/>
        <v>0</v>
      </c>
      <c r="G18" s="42">
        <f t="shared" si="2"/>
        <v>1906</v>
      </c>
      <c r="H18" s="42" t="str">
        <f>IF(C18&lt;&gt;"", IF(RANK(G18, $G$4:$G$61)+COUNTIF(G$4:G18,G18)-1&lt;=(C$64-F$62),RANK(G18, $G$4:$G$61)+COUNTIF(G$4:G18,G18)-1, ""), "")</f>
        <v/>
      </c>
      <c r="I18" s="49">
        <f t="shared" si="3"/>
        <v>0</v>
      </c>
      <c r="J18" s="85">
        <f t="shared" si="4"/>
        <v>1.063525861645664E-3</v>
      </c>
      <c r="K18" s="85">
        <f t="shared" si="5"/>
        <v>0</v>
      </c>
      <c r="L18" s="87">
        <f t="shared" si="6"/>
        <v>-1.063525861645664E-3</v>
      </c>
    </row>
    <row r="19" spans="2:12" x14ac:dyDescent="0.2">
      <c r="B19" s="151" t="s">
        <v>62</v>
      </c>
      <c r="C19" s="146" t="s">
        <v>32</v>
      </c>
      <c r="D19" s="41"/>
      <c r="E19" s="83" t="str">
        <f t="shared" si="0"/>
        <v/>
      </c>
      <c r="F19" s="41" t="str">
        <f t="shared" si="1"/>
        <v/>
      </c>
      <c r="G19" s="42" t="str">
        <f t="shared" si="2"/>
        <v/>
      </c>
      <c r="H19" s="42" t="str">
        <f>IF(C19&lt;&gt;"", IF(RANK(G19, $G$4:$G$61)+COUNTIF(G$4:G19,G19)-1&lt;=(C$64-F$62),RANK(G19, $G$4:$G$61)+COUNTIF(G$4:G19,G19)-1, ""), "")</f>
        <v/>
      </c>
      <c r="I19" s="49" t="str">
        <f t="shared" si="3"/>
        <v/>
      </c>
      <c r="J19" s="85" t="str">
        <f t="shared" si="4"/>
        <v/>
      </c>
      <c r="K19" s="85" t="str">
        <f t="shared" si="5"/>
        <v/>
      </c>
      <c r="L19" s="87" t="str">
        <f t="shared" si="6"/>
        <v/>
      </c>
    </row>
    <row r="20" spans="2:12" x14ac:dyDescent="0.2">
      <c r="B20" s="151" t="s">
        <v>63</v>
      </c>
      <c r="C20" s="146">
        <v>28115</v>
      </c>
      <c r="D20" s="41"/>
      <c r="E20" s="83">
        <f t="shared" si="0"/>
        <v>0.40788347429964167</v>
      </c>
      <c r="F20" s="41">
        <f t="shared" si="1"/>
        <v>0</v>
      </c>
      <c r="G20" s="42">
        <f t="shared" si="2"/>
        <v>28115</v>
      </c>
      <c r="H20" s="42" t="str">
        <f>IF(C20&lt;&gt;"", IF(RANK(G20, $G$4:$G$61)+COUNTIF(G$4:G20,G20)-1&lt;=(C$64-F$62),RANK(G20, $G$4:$G$61)+COUNTIF(G$4:G20,G20)-1, ""), "")</f>
        <v/>
      </c>
      <c r="I20" s="49">
        <f t="shared" si="3"/>
        <v>0</v>
      </c>
      <c r="J20" s="85">
        <f t="shared" si="4"/>
        <v>1.5687843441850913E-2</v>
      </c>
      <c r="K20" s="85">
        <f t="shared" si="5"/>
        <v>0</v>
      </c>
      <c r="L20" s="87">
        <f t="shared" si="6"/>
        <v>-1.5687843441850913E-2</v>
      </c>
    </row>
    <row r="21" spans="2:12" x14ac:dyDescent="0.2">
      <c r="B21" s="151" t="s">
        <v>64</v>
      </c>
      <c r="C21" s="146">
        <v>1458</v>
      </c>
      <c r="D21" s="41"/>
      <c r="E21" s="83">
        <f t="shared" si="0"/>
        <v>2.1152200089947629E-2</v>
      </c>
      <c r="F21" s="41">
        <f t="shared" si="1"/>
        <v>0</v>
      </c>
      <c r="G21" s="42">
        <f t="shared" si="2"/>
        <v>1458</v>
      </c>
      <c r="H21" s="42" t="str">
        <f>IF(C21&lt;&gt;"", IF(RANK(G21, $G$4:$G$61)+COUNTIF(G$4:G21,G21)-1&lt;=(C$64-F$62),RANK(G21, $G$4:$G$61)+COUNTIF(G$4:G21,G21)-1, ""), "")</f>
        <v/>
      </c>
      <c r="I21" s="49">
        <f t="shared" si="3"/>
        <v>0</v>
      </c>
      <c r="J21" s="85">
        <f t="shared" si="4"/>
        <v>8.1354706520429072E-4</v>
      </c>
      <c r="K21" s="85">
        <f t="shared" si="5"/>
        <v>0</v>
      </c>
      <c r="L21" s="87">
        <f t="shared" si="6"/>
        <v>-8.1354706520429072E-4</v>
      </c>
    </row>
    <row r="22" spans="2:12" x14ac:dyDescent="0.2">
      <c r="B22" s="151" t="s">
        <v>65</v>
      </c>
      <c r="C22" s="146" t="s">
        <v>32</v>
      </c>
      <c r="D22" s="41"/>
      <c r="E22" s="83" t="str">
        <f t="shared" si="0"/>
        <v/>
      </c>
      <c r="F22" s="41" t="str">
        <f t="shared" si="1"/>
        <v/>
      </c>
      <c r="G22" s="42" t="str">
        <f t="shared" si="2"/>
        <v/>
      </c>
      <c r="H22" s="42" t="str">
        <f>IF(C22&lt;&gt;"", IF(RANK(G22, $G$4:$G$61)+COUNTIF(G$4:G22,G22)-1&lt;=(C$64-F$62),RANK(G22, $G$4:$G$61)+COUNTIF(G$4:G22,G22)-1, ""), "")</f>
        <v/>
      </c>
      <c r="I22" s="49" t="str">
        <f t="shared" si="3"/>
        <v/>
      </c>
      <c r="J22" s="85" t="str">
        <f t="shared" si="4"/>
        <v/>
      </c>
      <c r="K22" s="85" t="str">
        <f t="shared" si="5"/>
        <v/>
      </c>
      <c r="L22" s="87" t="str">
        <f t="shared" si="6"/>
        <v/>
      </c>
    </row>
    <row r="23" spans="2:12" x14ac:dyDescent="0.2">
      <c r="B23" s="151" t="s">
        <v>66</v>
      </c>
      <c r="C23" s="146">
        <v>1964</v>
      </c>
      <c r="D23" s="41"/>
      <c r="E23" s="83">
        <f t="shared" si="0"/>
        <v>2.8493087089613952E-2</v>
      </c>
      <c r="F23" s="41">
        <f t="shared" si="1"/>
        <v>0</v>
      </c>
      <c r="G23" s="42">
        <f t="shared" si="2"/>
        <v>1964</v>
      </c>
      <c r="H23" s="42" t="str">
        <f>IF(C23&lt;&gt;"", IF(RANK(G23, $G$4:$G$61)+COUNTIF(G$4:G23,G23)-1&lt;=(C$64-F$62),RANK(G23, $G$4:$G$61)+COUNTIF(G$4:G23,G23)-1, ""), "")</f>
        <v/>
      </c>
      <c r="I23" s="49">
        <f t="shared" si="3"/>
        <v>0</v>
      </c>
      <c r="J23" s="85">
        <f t="shared" si="4"/>
        <v>1.0958891879706632E-3</v>
      </c>
      <c r="K23" s="85">
        <f t="shared" si="5"/>
        <v>0</v>
      </c>
      <c r="L23" s="87">
        <f t="shared" si="6"/>
        <v>-1.0958891879706632E-3</v>
      </c>
    </row>
    <row r="24" spans="2:12" x14ac:dyDescent="0.2">
      <c r="B24" s="151" t="s">
        <v>67</v>
      </c>
      <c r="C24" s="146" t="s">
        <v>32</v>
      </c>
      <c r="D24" s="41"/>
      <c r="E24" s="83" t="str">
        <f t="shared" si="0"/>
        <v/>
      </c>
      <c r="F24" s="41" t="str">
        <f t="shared" si="1"/>
        <v/>
      </c>
      <c r="G24" s="42" t="str">
        <f t="shared" si="2"/>
        <v/>
      </c>
      <c r="H24" s="42" t="str">
        <f>IF(C24&lt;&gt;"", IF(RANK(G24, $G$4:$G$61)+COUNTIF(G$4:G24,G24)-1&lt;=(C$64-F$62),RANK(G24, $G$4:$G$61)+COUNTIF(G$4:G24,G24)-1, ""), "")</f>
        <v/>
      </c>
      <c r="I24" s="49" t="str">
        <f t="shared" si="3"/>
        <v/>
      </c>
      <c r="J24" s="85" t="str">
        <f t="shared" si="4"/>
        <v/>
      </c>
      <c r="K24" s="85" t="str">
        <f t="shared" si="5"/>
        <v/>
      </c>
      <c r="L24" s="87" t="str">
        <f t="shared" si="6"/>
        <v/>
      </c>
    </row>
    <row r="25" spans="2:12" x14ac:dyDescent="0.2">
      <c r="B25" s="151" t="s">
        <v>68</v>
      </c>
      <c r="C25" s="146">
        <v>2807</v>
      </c>
      <c r="D25" s="41"/>
      <c r="E25" s="83">
        <f t="shared" si="0"/>
        <v>4.0723062861785314E-2</v>
      </c>
      <c r="F25" s="41">
        <f t="shared" si="1"/>
        <v>0</v>
      </c>
      <c r="G25" s="42">
        <f t="shared" si="2"/>
        <v>2807</v>
      </c>
      <c r="H25" s="42" t="str">
        <f>IF(C25&lt;&gt;"", IF(RANK(G25, $G$4:$G$61)+COUNTIF(G$4:G25,G25)-1&lt;=(C$64-F$62),RANK(G25, $G$4:$G$61)+COUNTIF(G$4:G25,G25)-1, ""), "")</f>
        <v/>
      </c>
      <c r="I25" s="49">
        <f t="shared" si="3"/>
        <v>0</v>
      </c>
      <c r="J25" s="85">
        <f t="shared" si="4"/>
        <v>1.5662733964529794E-3</v>
      </c>
      <c r="K25" s="85">
        <f t="shared" si="5"/>
        <v>0</v>
      </c>
      <c r="L25" s="87">
        <f t="shared" si="6"/>
        <v>-1.5662733964529794E-3</v>
      </c>
    </row>
    <row r="26" spans="2:12" x14ac:dyDescent="0.2">
      <c r="B26" s="151" t="s">
        <v>69</v>
      </c>
      <c r="C26" s="146">
        <v>4852</v>
      </c>
      <c r="D26" s="41"/>
      <c r="E26" s="83">
        <f t="shared" si="0"/>
        <v>7.0391272178618583E-2</v>
      </c>
      <c r="F26" s="41">
        <f t="shared" si="1"/>
        <v>0</v>
      </c>
      <c r="G26" s="42">
        <f t="shared" si="2"/>
        <v>4852</v>
      </c>
      <c r="H26" s="42" t="str">
        <f>IF(C26&lt;&gt;"", IF(RANK(G26, $G$4:$G$61)+COUNTIF(G$4:G26,G26)-1&lt;=(C$64-F$62),RANK(G26, $G$4:$G$61)+COUNTIF(G$4:G26,G26)-1, ""), "")</f>
        <v/>
      </c>
      <c r="I26" s="49">
        <f t="shared" si="3"/>
        <v>0</v>
      </c>
      <c r="J26" s="85">
        <f t="shared" si="4"/>
        <v>2.7073596436016588E-3</v>
      </c>
      <c r="K26" s="85">
        <f t="shared" si="5"/>
        <v>0</v>
      </c>
      <c r="L26" s="87">
        <f t="shared" si="6"/>
        <v>-2.7073596436016588E-3</v>
      </c>
    </row>
    <row r="27" spans="2:12" x14ac:dyDescent="0.2">
      <c r="B27" s="151" t="s">
        <v>70</v>
      </c>
      <c r="C27" s="146">
        <v>449</v>
      </c>
      <c r="D27" s="41"/>
      <c r="E27" s="83">
        <f t="shared" si="0"/>
        <v>6.5139491360675476E-3</v>
      </c>
      <c r="F27" s="41">
        <f t="shared" si="1"/>
        <v>0</v>
      </c>
      <c r="G27" s="42">
        <f t="shared" si="2"/>
        <v>449</v>
      </c>
      <c r="H27" s="42" t="str">
        <f>IF(C27&lt;&gt;"", IF(RANK(G27, $G$4:$G$61)+COUNTIF(G$4:G27,G27)-1&lt;=(C$64-F$62),RANK(G27, $G$4:$G$61)+COUNTIF(G$4:G27,G27)-1, ""), "")</f>
        <v/>
      </c>
      <c r="I27" s="49">
        <f t="shared" si="3"/>
        <v>0</v>
      </c>
      <c r="J27" s="85">
        <f t="shared" si="4"/>
        <v>2.5053678482628706E-4</v>
      </c>
      <c r="K27" s="85">
        <f t="shared" si="5"/>
        <v>0</v>
      </c>
      <c r="L27" s="87">
        <f t="shared" si="6"/>
        <v>-2.5053678482628706E-4</v>
      </c>
    </row>
    <row r="28" spans="2:12" x14ac:dyDescent="0.2">
      <c r="B28" s="151" t="s">
        <v>71</v>
      </c>
      <c r="C28" s="146">
        <v>2184</v>
      </c>
      <c r="D28" s="41"/>
      <c r="E28" s="83">
        <f t="shared" si="0"/>
        <v>3.1684777089468874E-2</v>
      </c>
      <c r="F28" s="41">
        <f t="shared" si="1"/>
        <v>0</v>
      </c>
      <c r="G28" s="42">
        <f t="shared" si="2"/>
        <v>2184</v>
      </c>
      <c r="H28" s="42" t="str">
        <f>IF(C28&lt;&gt;"", IF(RANK(G28, $G$4:$G$61)+COUNTIF(G$4:G28,G28)-1&lt;=(C$64-F$62),RANK(G28, $G$4:$G$61)+COUNTIF(G$4:G28,G28)-1, ""), "")</f>
        <v/>
      </c>
      <c r="I28" s="49">
        <f t="shared" si="3"/>
        <v>0</v>
      </c>
      <c r="J28" s="85">
        <f t="shared" si="4"/>
        <v>1.2186466326516948E-3</v>
      </c>
      <c r="K28" s="85">
        <f t="shared" si="5"/>
        <v>0</v>
      </c>
      <c r="L28" s="87">
        <f t="shared" si="6"/>
        <v>-1.2186466326516948E-3</v>
      </c>
    </row>
    <row r="29" spans="2:12" x14ac:dyDescent="0.2">
      <c r="B29" s="151" t="s">
        <v>72</v>
      </c>
      <c r="C29" s="146" t="s">
        <v>32</v>
      </c>
      <c r="D29" s="41"/>
      <c r="E29" s="83" t="str">
        <f t="shared" si="0"/>
        <v/>
      </c>
      <c r="F29" s="41" t="str">
        <f t="shared" si="1"/>
        <v/>
      </c>
      <c r="G29" s="42" t="str">
        <f t="shared" si="2"/>
        <v/>
      </c>
      <c r="H29" s="42" t="str">
        <f>IF(C29&lt;&gt;"", IF(RANK(G29, $G$4:$G$61)+COUNTIF(G$4:G29,G29)-1&lt;=(C$64-F$62),RANK(G29, $G$4:$G$61)+COUNTIF(G$4:G29,G29)-1, ""), "")</f>
        <v/>
      </c>
      <c r="I29" s="49" t="str">
        <f t="shared" si="3"/>
        <v/>
      </c>
      <c r="J29" s="85" t="str">
        <f t="shared" si="4"/>
        <v/>
      </c>
      <c r="K29" s="85" t="str">
        <f t="shared" si="5"/>
        <v/>
      </c>
      <c r="L29" s="87" t="str">
        <f t="shared" si="6"/>
        <v/>
      </c>
    </row>
    <row r="30" spans="2:12" x14ac:dyDescent="0.2">
      <c r="B30" s="152" t="s">
        <v>73</v>
      </c>
      <c r="C30" s="147">
        <v>266919</v>
      </c>
      <c r="D30" s="142"/>
      <c r="E30" s="143">
        <f t="shared" si="0"/>
        <v>3.8723759230512558</v>
      </c>
      <c r="F30" s="142">
        <f t="shared" si="1"/>
        <v>3</v>
      </c>
      <c r="G30" s="144">
        <f t="shared" si="2"/>
        <v>60132</v>
      </c>
      <c r="H30" s="144">
        <f>IF(C30&lt;&gt;"", IF(RANK(G30, $G$4:$G$61)+COUNTIF(G$4:G30,G30)-1&lt;=(C$64-F$62),RANK(G30, $G$4:$G$61)+COUNTIF(G$4:G30,G30)-1, ""), "")</f>
        <v>2</v>
      </c>
      <c r="I30" s="144">
        <f t="shared" si="3"/>
        <v>4</v>
      </c>
      <c r="J30" s="130">
        <f t="shared" si="4"/>
        <v>0.14893770171280116</v>
      </c>
      <c r="K30" s="130">
        <f t="shared" si="5"/>
        <v>0.16</v>
      </c>
      <c r="L30" s="131">
        <f t="shared" si="6"/>
        <v>1.1062298287198846E-2</v>
      </c>
    </row>
    <row r="31" spans="2:12" x14ac:dyDescent="0.2">
      <c r="B31" s="151" t="s">
        <v>74</v>
      </c>
      <c r="C31" s="146" t="s">
        <v>32</v>
      </c>
      <c r="D31" s="41"/>
      <c r="E31" s="83" t="str">
        <f t="shared" si="0"/>
        <v/>
      </c>
      <c r="F31" s="41" t="str">
        <f t="shared" si="1"/>
        <v/>
      </c>
      <c r="G31" s="42" t="str">
        <f t="shared" si="2"/>
        <v/>
      </c>
      <c r="H31" s="42" t="str">
        <f>IF(C31&lt;&gt;"", IF(RANK(G31, $G$4:$G$61)+COUNTIF(G$4:G31,G31)-1&lt;=(C$64-F$62),RANK(G31, $G$4:$G$61)+COUNTIF(G$4:G31,G31)-1, ""), "")</f>
        <v/>
      </c>
      <c r="I31" s="49" t="str">
        <f t="shared" si="3"/>
        <v/>
      </c>
      <c r="J31" s="85" t="str">
        <f t="shared" si="4"/>
        <v/>
      </c>
      <c r="K31" s="85" t="str">
        <f t="shared" si="5"/>
        <v/>
      </c>
      <c r="L31" s="87" t="str">
        <f t="shared" si="6"/>
        <v/>
      </c>
    </row>
    <row r="32" spans="2:12" x14ac:dyDescent="0.2">
      <c r="B32" s="152" t="s">
        <v>75</v>
      </c>
      <c r="C32" s="147">
        <v>182809</v>
      </c>
      <c r="D32" s="142"/>
      <c r="E32" s="143">
        <f t="shared" si="0"/>
        <v>2.6521348053794482</v>
      </c>
      <c r="F32" s="142">
        <f t="shared" si="1"/>
        <v>2</v>
      </c>
      <c r="G32" s="144">
        <f t="shared" si="2"/>
        <v>44951</v>
      </c>
      <c r="H32" s="144">
        <f>IF(C32&lt;&gt;"", IF(RANK(G32, $G$4:$G$61)+COUNTIF(G$4:G32,G32)-1&lt;=(C$64-F$62),RANK(G32, $G$4:$G$61)+COUNTIF(G$4:G32,G32)-1, ""), "")</f>
        <v>3</v>
      </c>
      <c r="I32" s="144">
        <f t="shared" si="3"/>
        <v>3</v>
      </c>
      <c r="J32" s="130">
        <f t="shared" si="4"/>
        <v>0.10200529865770314</v>
      </c>
      <c r="K32" s="130">
        <f t="shared" si="5"/>
        <v>0.12</v>
      </c>
      <c r="L32" s="131">
        <f t="shared" si="6"/>
        <v>1.7994701342296859E-2</v>
      </c>
    </row>
    <row r="33" spans="2:12" x14ac:dyDescent="0.2">
      <c r="B33" s="151" t="s">
        <v>76</v>
      </c>
      <c r="C33" s="146">
        <v>298</v>
      </c>
      <c r="D33" s="41"/>
      <c r="E33" s="83">
        <f t="shared" si="0"/>
        <v>4.3232891816216684E-3</v>
      </c>
      <c r="F33" s="41">
        <f t="shared" si="1"/>
        <v>0</v>
      </c>
      <c r="G33" s="42">
        <f t="shared" si="2"/>
        <v>298</v>
      </c>
      <c r="H33" s="42" t="str">
        <f>IF(C33&lt;&gt;"", IF(RANK(G33, $G$4:$G$61)+COUNTIF(G$4:G33,G33)-1&lt;=(C$64-F$62),RANK(G33, $G$4:$G$61)+COUNTIF(G$4:G33,G33)-1, ""), "")</f>
        <v/>
      </c>
      <c r="I33" s="49">
        <f t="shared" si="3"/>
        <v>0</v>
      </c>
      <c r="J33" s="85">
        <f t="shared" si="4"/>
        <v>1.6628053870430633E-4</v>
      </c>
      <c r="K33" s="85">
        <f t="shared" si="5"/>
        <v>0</v>
      </c>
      <c r="L33" s="87">
        <f t="shared" si="6"/>
        <v>-1.6628053870430633E-4</v>
      </c>
    </row>
    <row r="34" spans="2:12" x14ac:dyDescent="0.2">
      <c r="B34" s="151" t="s">
        <v>77</v>
      </c>
      <c r="C34" s="146" t="s">
        <v>32</v>
      </c>
      <c r="D34" s="41"/>
      <c r="E34" s="83" t="str">
        <f t="shared" si="0"/>
        <v/>
      </c>
      <c r="F34" s="41" t="str">
        <f t="shared" si="1"/>
        <v/>
      </c>
      <c r="G34" s="42" t="str">
        <f t="shared" si="2"/>
        <v/>
      </c>
      <c r="H34" s="42" t="str">
        <f>IF(C34&lt;&gt;"", IF(RANK(G34, $G$4:$G$61)+COUNTIF(G$4:G34,G34)-1&lt;=(C$64-F$62),RANK(G34, $G$4:$G$61)+COUNTIF(G$4:G34,G34)-1, ""), "")</f>
        <v/>
      </c>
      <c r="I34" s="49" t="str">
        <f t="shared" si="3"/>
        <v/>
      </c>
      <c r="J34" s="85" t="str">
        <f t="shared" si="4"/>
        <v/>
      </c>
      <c r="K34" s="85" t="str">
        <f t="shared" si="5"/>
        <v/>
      </c>
      <c r="L34" s="87" t="str">
        <f t="shared" si="6"/>
        <v/>
      </c>
    </row>
    <row r="35" spans="2:12" x14ac:dyDescent="0.2">
      <c r="B35" s="151" t="s">
        <v>78</v>
      </c>
      <c r="C35" s="146">
        <v>299</v>
      </c>
      <c r="D35" s="41"/>
      <c r="E35" s="83">
        <f t="shared" si="0"/>
        <v>4.3377968634391913E-3</v>
      </c>
      <c r="F35" s="41">
        <f t="shared" si="1"/>
        <v>0</v>
      </c>
      <c r="G35" s="42">
        <f t="shared" si="2"/>
        <v>299</v>
      </c>
      <c r="H35" s="42" t="str">
        <f>IF(C35&lt;&gt;"", IF(RANK(G35, $G$4:$G$61)+COUNTIF(G$4:G35,G35)-1&lt;=(C$64-F$62),RANK(G35, $G$4:$G$61)+COUNTIF(G$4:G35,G35)-1, ""), "")</f>
        <v/>
      </c>
      <c r="I35" s="49">
        <f t="shared" si="3"/>
        <v>0</v>
      </c>
      <c r="J35" s="85">
        <f t="shared" si="4"/>
        <v>1.6683852708922011E-4</v>
      </c>
      <c r="K35" s="85">
        <f t="shared" si="5"/>
        <v>0</v>
      </c>
      <c r="L35" s="87">
        <f t="shared" si="6"/>
        <v>-1.6683852708922011E-4</v>
      </c>
    </row>
    <row r="36" spans="2:12" x14ac:dyDescent="0.2">
      <c r="B36" s="151" t="s">
        <v>79</v>
      </c>
      <c r="C36" s="146">
        <v>1621</v>
      </c>
      <c r="D36" s="41"/>
      <c r="E36" s="83">
        <f t="shared" si="0"/>
        <v>2.3516952226203775E-2</v>
      </c>
      <c r="F36" s="41">
        <f t="shared" si="1"/>
        <v>0</v>
      </c>
      <c r="G36" s="42">
        <f t="shared" si="2"/>
        <v>1621</v>
      </c>
      <c r="H36" s="42" t="str">
        <f>IF(C36&lt;&gt;"", IF(RANK(G36, $G$4:$G$61)+COUNTIF(G$4:G36,G36)-1&lt;=(C$64-F$62),RANK(G36, $G$4:$G$61)+COUNTIF(G$4:G36,G36)-1, ""), "")</f>
        <v/>
      </c>
      <c r="I36" s="49">
        <f t="shared" si="3"/>
        <v>0</v>
      </c>
      <c r="J36" s="85">
        <f t="shared" si="4"/>
        <v>9.0449917194523682E-4</v>
      </c>
      <c r="K36" s="85">
        <f t="shared" si="5"/>
        <v>0</v>
      </c>
      <c r="L36" s="87">
        <f t="shared" si="6"/>
        <v>-9.0449917194523682E-4</v>
      </c>
    </row>
    <row r="37" spans="2:12" x14ac:dyDescent="0.2">
      <c r="B37" s="151" t="s">
        <v>80</v>
      </c>
      <c r="C37" s="146">
        <v>1519</v>
      </c>
      <c r="D37" s="41"/>
      <c r="E37" s="83">
        <f t="shared" si="0"/>
        <v>2.2037168680816493E-2</v>
      </c>
      <c r="F37" s="41">
        <f t="shared" si="1"/>
        <v>0</v>
      </c>
      <c r="G37" s="42">
        <f t="shared" si="2"/>
        <v>1519</v>
      </c>
      <c r="H37" s="42" t="str">
        <f>IF(C37&lt;&gt;"", IF(RANK(G37, $G$4:$G$61)+COUNTIF(G$4:G37,G37)-1&lt;=(C$64-F$62),RANK(G37, $G$4:$G$61)+COUNTIF(G$4:G37,G37)-1, ""), "")</f>
        <v/>
      </c>
      <c r="I37" s="49">
        <f t="shared" si="3"/>
        <v>0</v>
      </c>
      <c r="J37" s="85">
        <f t="shared" si="4"/>
        <v>8.4758435668403124E-4</v>
      </c>
      <c r="K37" s="85">
        <f t="shared" si="5"/>
        <v>0</v>
      </c>
      <c r="L37" s="87">
        <f t="shared" si="6"/>
        <v>-8.4758435668403124E-4</v>
      </c>
    </row>
    <row r="38" spans="2:12" x14ac:dyDescent="0.2">
      <c r="B38" s="151" t="s">
        <v>81</v>
      </c>
      <c r="C38" s="146" t="s">
        <v>32</v>
      </c>
      <c r="D38" s="41"/>
      <c r="E38" s="83" t="str">
        <f t="shared" si="0"/>
        <v/>
      </c>
      <c r="F38" s="41" t="str">
        <f t="shared" si="1"/>
        <v/>
      </c>
      <c r="G38" s="42" t="str">
        <f t="shared" si="2"/>
        <v/>
      </c>
      <c r="H38" s="42" t="str">
        <f>IF(C38&lt;&gt;"", IF(RANK(G38, $G$4:$G$61)+COUNTIF(G$4:G38,G38)-1&lt;=(C$64-F$62),RANK(G38, $G$4:$G$61)+COUNTIF(G$4:G38,G38)-1, ""), "")</f>
        <v/>
      </c>
      <c r="I38" s="49" t="str">
        <f t="shared" si="3"/>
        <v/>
      </c>
      <c r="J38" s="85" t="str">
        <f t="shared" si="4"/>
        <v/>
      </c>
      <c r="K38" s="85" t="str">
        <f t="shared" si="5"/>
        <v/>
      </c>
      <c r="L38" s="87" t="str">
        <f t="shared" si="6"/>
        <v/>
      </c>
    </row>
    <row r="39" spans="2:12" x14ac:dyDescent="0.2">
      <c r="B39" s="151" t="s">
        <v>82</v>
      </c>
      <c r="C39" s="146" t="s">
        <v>32</v>
      </c>
      <c r="D39" s="41"/>
      <c r="E39" s="83" t="str">
        <f t="shared" si="0"/>
        <v/>
      </c>
      <c r="F39" s="41" t="str">
        <f t="shared" si="1"/>
        <v/>
      </c>
      <c r="G39" s="42" t="str">
        <f t="shared" si="2"/>
        <v/>
      </c>
      <c r="H39" s="42" t="str">
        <f>IF(C39&lt;&gt;"", IF(RANK(G39, $G$4:$G$61)+COUNTIF(G$4:G39,G39)-1&lt;=(C$64-F$62),RANK(G39, $G$4:$G$61)+COUNTIF(G$4:G39,G39)-1, ""), "")</f>
        <v/>
      </c>
      <c r="I39" s="49" t="str">
        <f t="shared" si="3"/>
        <v/>
      </c>
      <c r="J39" s="85" t="str">
        <f t="shared" si="4"/>
        <v/>
      </c>
      <c r="K39" s="85" t="str">
        <f t="shared" si="5"/>
        <v/>
      </c>
      <c r="L39" s="87" t="str">
        <f t="shared" si="6"/>
        <v/>
      </c>
    </row>
    <row r="40" spans="2:12" x14ac:dyDescent="0.2">
      <c r="B40" s="151" t="s">
        <v>83</v>
      </c>
      <c r="C40" s="146" t="s">
        <v>32</v>
      </c>
      <c r="D40" s="41"/>
      <c r="E40" s="83" t="str">
        <f t="shared" si="0"/>
        <v/>
      </c>
      <c r="F40" s="41" t="str">
        <f t="shared" si="1"/>
        <v/>
      </c>
      <c r="G40" s="42" t="str">
        <f t="shared" si="2"/>
        <v/>
      </c>
      <c r="H40" s="42" t="str">
        <f>IF(C40&lt;&gt;"", IF(RANK(G40, $G$4:$G$61)+COUNTIF(G$4:G40,G40)-1&lt;=(C$64-F$62),RANK(G40, $G$4:$G$61)+COUNTIF(G$4:G40,G40)-1, ""), "")</f>
        <v/>
      </c>
      <c r="I40" s="49" t="str">
        <f t="shared" si="3"/>
        <v/>
      </c>
      <c r="J40" s="85" t="str">
        <f t="shared" si="4"/>
        <v/>
      </c>
      <c r="K40" s="85" t="str">
        <f t="shared" si="5"/>
        <v/>
      </c>
      <c r="L40" s="87" t="str">
        <f t="shared" si="6"/>
        <v/>
      </c>
    </row>
    <row r="41" spans="2:12" x14ac:dyDescent="0.2">
      <c r="B41" s="151" t="s">
        <v>84</v>
      </c>
      <c r="C41" s="146">
        <v>570</v>
      </c>
      <c r="D41" s="41"/>
      <c r="E41" s="83">
        <f t="shared" si="0"/>
        <v>8.2693786359877564E-3</v>
      </c>
      <c r="F41" s="41">
        <f t="shared" si="1"/>
        <v>0</v>
      </c>
      <c r="G41" s="42">
        <f t="shared" si="2"/>
        <v>570</v>
      </c>
      <c r="H41" s="42" t="str">
        <f>IF(C41&lt;&gt;"", IF(RANK(G41, $G$4:$G$61)+COUNTIF(G$4:G41,G41)-1&lt;=(C$64-F$62),RANK(G41, $G$4:$G$61)+COUNTIF(G$4:G41,G41)-1, ""), "")</f>
        <v/>
      </c>
      <c r="I41" s="49">
        <f t="shared" si="3"/>
        <v>0</v>
      </c>
      <c r="J41" s="85">
        <f t="shared" si="4"/>
        <v>3.1805337940085437E-4</v>
      </c>
      <c r="K41" s="85">
        <f t="shared" si="5"/>
        <v>0</v>
      </c>
      <c r="L41" s="87">
        <f t="shared" si="6"/>
        <v>-3.1805337940085437E-4</v>
      </c>
    </row>
    <row r="42" spans="2:12" x14ac:dyDescent="0.2">
      <c r="B42" s="151" t="s">
        <v>85</v>
      </c>
      <c r="C42" s="146">
        <v>9496</v>
      </c>
      <c r="D42" s="41"/>
      <c r="E42" s="83">
        <f t="shared" si="0"/>
        <v>0.1377649465391925</v>
      </c>
      <c r="F42" s="41">
        <f t="shared" si="1"/>
        <v>0</v>
      </c>
      <c r="G42" s="42">
        <f t="shared" si="2"/>
        <v>9496</v>
      </c>
      <c r="H42" s="42" t="str">
        <f>IF(C42&lt;&gt;"", IF(RANK(G42, $G$4:$G$61)+COUNTIF(G$4:G42,G42)-1&lt;=(C$64-F$62),RANK(G42, $G$4:$G$61)+COUNTIF(G$4:G42,G42)-1, ""), "")</f>
        <v/>
      </c>
      <c r="I42" s="49">
        <f t="shared" si="3"/>
        <v>0</v>
      </c>
      <c r="J42" s="85">
        <f t="shared" si="4"/>
        <v>5.2986577031412518E-3</v>
      </c>
      <c r="K42" s="85">
        <f t="shared" si="5"/>
        <v>0</v>
      </c>
      <c r="L42" s="87">
        <f t="shared" si="6"/>
        <v>-5.2986577031412518E-3</v>
      </c>
    </row>
    <row r="43" spans="2:12" x14ac:dyDescent="0.2">
      <c r="B43" s="152" t="s">
        <v>86</v>
      </c>
      <c r="C43" s="147">
        <v>42393</v>
      </c>
      <c r="D43" s="142"/>
      <c r="E43" s="143">
        <f t="shared" si="0"/>
        <v>0.61502415529022614</v>
      </c>
      <c r="F43" s="142">
        <f t="shared" si="1"/>
        <v>0</v>
      </c>
      <c r="G43" s="144">
        <f t="shared" si="2"/>
        <v>42393</v>
      </c>
      <c r="H43" s="144">
        <f>IF(C43&lt;&gt;"", IF(RANK(G43, $G$4:$G$61)+COUNTIF(G$4:G43,G43)-1&lt;=(C$64-F$62),RANK(G43, $G$4:$G$61)+COUNTIF(G$4:G43,G43)-1, ""), "")</f>
        <v>4</v>
      </c>
      <c r="I43" s="144">
        <f t="shared" si="3"/>
        <v>1</v>
      </c>
      <c r="J43" s="130">
        <f t="shared" si="4"/>
        <v>2.3654801601649861E-2</v>
      </c>
      <c r="K43" s="130">
        <f t="shared" si="5"/>
        <v>0.04</v>
      </c>
      <c r="L43" s="131">
        <f t="shared" si="6"/>
        <v>1.6345198398350139E-2</v>
      </c>
    </row>
    <row r="44" spans="2:12" x14ac:dyDescent="0.2">
      <c r="B44" s="151" t="s">
        <v>87</v>
      </c>
      <c r="C44" s="146">
        <v>283</v>
      </c>
      <c r="D44" s="41"/>
      <c r="E44" s="83">
        <f t="shared" si="0"/>
        <v>4.1056739543588331E-3</v>
      </c>
      <c r="F44" s="41">
        <f t="shared" si="1"/>
        <v>0</v>
      </c>
      <c r="G44" s="42">
        <f t="shared" si="2"/>
        <v>283</v>
      </c>
      <c r="H44" s="42" t="str">
        <f>IF(C44&lt;&gt;"", IF(RANK(G44, $G$4:$G$61)+COUNTIF(G$4:G44,G44)-1&lt;=(C$64-F$62),RANK(G44, $G$4:$G$61)+COUNTIF(G$4:G44,G44)-1, ""), "")</f>
        <v/>
      </c>
      <c r="I44" s="49">
        <f t="shared" si="3"/>
        <v>0</v>
      </c>
      <c r="J44" s="85">
        <f t="shared" si="4"/>
        <v>1.5791071293059963E-4</v>
      </c>
      <c r="K44" s="85">
        <f t="shared" si="5"/>
        <v>0</v>
      </c>
      <c r="L44" s="87">
        <f t="shared" si="6"/>
        <v>-1.5791071293059963E-4</v>
      </c>
    </row>
    <row r="45" spans="2:12" x14ac:dyDescent="0.2">
      <c r="B45" s="151" t="s">
        <v>88</v>
      </c>
      <c r="C45" s="146" t="s">
        <v>32</v>
      </c>
      <c r="D45" s="41"/>
      <c r="E45" s="83" t="str">
        <f t="shared" si="0"/>
        <v/>
      </c>
      <c r="F45" s="41" t="str">
        <f t="shared" si="1"/>
        <v/>
      </c>
      <c r="G45" s="42" t="str">
        <f t="shared" si="2"/>
        <v/>
      </c>
      <c r="H45" s="42" t="str">
        <f>IF(C45&lt;&gt;"", IF(RANK(G45, $G$4:$G$61)+COUNTIF(G$4:G45,G45)-1&lt;=(C$64-F$62),RANK(G45, $G$4:$G$61)+COUNTIF(G$4:G45,G45)-1, ""), "")</f>
        <v/>
      </c>
      <c r="I45" s="49" t="str">
        <f t="shared" si="3"/>
        <v/>
      </c>
      <c r="J45" s="85" t="str">
        <f t="shared" si="4"/>
        <v/>
      </c>
      <c r="K45" s="85" t="str">
        <f t="shared" si="5"/>
        <v/>
      </c>
      <c r="L45" s="87" t="str">
        <f t="shared" si="6"/>
        <v/>
      </c>
    </row>
    <row r="46" spans="2:12" x14ac:dyDescent="0.2">
      <c r="B46" s="151" t="s">
        <v>89</v>
      </c>
      <c r="C46" s="146">
        <v>5384</v>
      </c>
      <c r="D46" s="41"/>
      <c r="E46" s="83">
        <f t="shared" si="0"/>
        <v>7.810935890554048E-2</v>
      </c>
      <c r="F46" s="41">
        <f t="shared" si="1"/>
        <v>0</v>
      </c>
      <c r="G46" s="42">
        <f t="shared" si="2"/>
        <v>5384</v>
      </c>
      <c r="H46" s="42" t="str">
        <f>IF(C46&lt;&gt;"", IF(RANK(G46, $G$4:$G$61)+COUNTIF(G$4:G46,G46)-1&lt;=(C$64-F$62),RANK(G46, $G$4:$G$61)+COUNTIF(G$4:G46,G46)-1, ""), "")</f>
        <v/>
      </c>
      <c r="I46" s="49">
        <f t="shared" si="3"/>
        <v>0</v>
      </c>
      <c r="J46" s="85">
        <f t="shared" si="4"/>
        <v>3.0042094643757894E-3</v>
      </c>
      <c r="K46" s="85">
        <f t="shared" si="5"/>
        <v>0</v>
      </c>
      <c r="L46" s="87">
        <f t="shared" si="6"/>
        <v>-3.0042094643757894E-3</v>
      </c>
    </row>
    <row r="47" spans="2:12" x14ac:dyDescent="0.2">
      <c r="B47" s="151" t="s">
        <v>90</v>
      </c>
      <c r="C47" s="146">
        <v>344</v>
      </c>
      <c r="D47" s="41"/>
      <c r="E47" s="83">
        <f t="shared" si="0"/>
        <v>4.9906425452276981E-3</v>
      </c>
      <c r="F47" s="41">
        <f t="shared" si="1"/>
        <v>0</v>
      </c>
      <c r="G47" s="42">
        <f t="shared" si="2"/>
        <v>344</v>
      </c>
      <c r="H47" s="42" t="str">
        <f>IF(C47&lt;&gt;"", IF(RANK(G47, $G$4:$G$61)+COUNTIF(G$4:G47,G47)-1&lt;=(C$64-F$62),RANK(G47, $G$4:$G$61)+COUNTIF(G$4:G47,G47)-1, ""), "")</f>
        <v/>
      </c>
      <c r="I47" s="49">
        <f t="shared" si="3"/>
        <v>0</v>
      </c>
      <c r="J47" s="85">
        <f t="shared" si="4"/>
        <v>1.919480044103402E-4</v>
      </c>
      <c r="K47" s="85">
        <f t="shared" si="5"/>
        <v>0</v>
      </c>
      <c r="L47" s="87">
        <f t="shared" si="6"/>
        <v>-1.919480044103402E-4</v>
      </c>
    </row>
    <row r="48" spans="2:12" x14ac:dyDescent="0.2">
      <c r="B48" s="151" t="s">
        <v>91</v>
      </c>
      <c r="C48" s="146">
        <v>310</v>
      </c>
      <c r="D48" s="41"/>
      <c r="E48" s="83">
        <f t="shared" si="0"/>
        <v>4.4973813634319373E-3</v>
      </c>
      <c r="F48" s="41">
        <f t="shared" si="1"/>
        <v>0</v>
      </c>
      <c r="G48" s="42">
        <f t="shared" si="2"/>
        <v>310</v>
      </c>
      <c r="H48" s="42" t="str">
        <f>IF(C48&lt;&gt;"", IF(RANK(G48, $G$4:$G$61)+COUNTIF(G$4:G48,G48)-1&lt;=(C$64-F$62),RANK(G48, $G$4:$G$61)+COUNTIF(G$4:G48,G48)-1, ""), "")</f>
        <v/>
      </c>
      <c r="I48" s="49">
        <f t="shared" si="3"/>
        <v>0</v>
      </c>
      <c r="J48" s="85">
        <f t="shared" si="4"/>
        <v>1.7297639932327169E-4</v>
      </c>
      <c r="K48" s="85">
        <f t="shared" si="5"/>
        <v>0</v>
      </c>
      <c r="L48" s="87">
        <f t="shared" si="6"/>
        <v>-1.7297639932327169E-4</v>
      </c>
    </row>
    <row r="49" spans="2:12" x14ac:dyDescent="0.2">
      <c r="B49" s="151" t="s">
        <v>92</v>
      </c>
      <c r="C49" s="146" t="s">
        <v>32</v>
      </c>
      <c r="D49" s="41"/>
      <c r="E49" s="83" t="str">
        <f t="shared" si="0"/>
        <v/>
      </c>
      <c r="F49" s="41" t="str">
        <f t="shared" si="1"/>
        <v/>
      </c>
      <c r="G49" s="42" t="str">
        <f t="shared" si="2"/>
        <v/>
      </c>
      <c r="H49" s="42" t="str">
        <f>IF(C49&lt;&gt;"", IF(RANK(G49, $G$4:$G$61)+COUNTIF(G$4:G49,G49)-1&lt;=(C$64-F$62),RANK(G49, $G$4:$G$61)+COUNTIF(G$4:G49,G49)-1, ""), "")</f>
        <v/>
      </c>
      <c r="I49" s="49" t="str">
        <f t="shared" si="3"/>
        <v/>
      </c>
      <c r="J49" s="85" t="str">
        <f t="shared" si="4"/>
        <v/>
      </c>
      <c r="K49" s="85" t="str">
        <f t="shared" si="5"/>
        <v/>
      </c>
      <c r="L49" s="87" t="str">
        <f t="shared" si="6"/>
        <v/>
      </c>
    </row>
    <row r="50" spans="2:12" x14ac:dyDescent="0.2">
      <c r="B50" s="151" t="s">
        <v>93</v>
      </c>
      <c r="C50" s="146">
        <v>26246</v>
      </c>
      <c r="D50" s="41"/>
      <c r="E50" s="83">
        <f t="shared" si="0"/>
        <v>0.38076861698269232</v>
      </c>
      <c r="F50" s="41">
        <f t="shared" si="1"/>
        <v>0</v>
      </c>
      <c r="G50" s="42">
        <f t="shared" si="2"/>
        <v>26246</v>
      </c>
      <c r="H50" s="42" t="str">
        <f>IF(C50&lt;&gt;"", IF(RANK(G50, $G$4:$G$61)+COUNTIF(G$4:G50,G50)-1&lt;=(C$64-F$62),RANK(G50, $G$4:$G$61)+COUNTIF(G$4:G50,G50)-1, ""), "")</f>
        <v/>
      </c>
      <c r="I50" s="49">
        <f t="shared" si="3"/>
        <v>0</v>
      </c>
      <c r="J50" s="85">
        <f t="shared" si="4"/>
        <v>1.464496315044706E-2</v>
      </c>
      <c r="K50" s="85">
        <f t="shared" si="5"/>
        <v>0</v>
      </c>
      <c r="L50" s="87">
        <f t="shared" si="6"/>
        <v>-1.464496315044706E-2</v>
      </c>
    </row>
    <row r="51" spans="2:12" x14ac:dyDescent="0.2">
      <c r="B51" s="151" t="s">
        <v>94</v>
      </c>
      <c r="C51" s="146" t="s">
        <v>32</v>
      </c>
      <c r="D51" s="41"/>
      <c r="E51" s="83" t="str">
        <f t="shared" si="0"/>
        <v/>
      </c>
      <c r="F51" s="41" t="str">
        <f t="shared" si="1"/>
        <v/>
      </c>
      <c r="G51" s="42" t="str">
        <f t="shared" si="2"/>
        <v/>
      </c>
      <c r="H51" s="42" t="str">
        <f>IF(C51&lt;&gt;"", IF(RANK(G51, $G$4:$G$61)+COUNTIF(G$4:G51,G51)-1&lt;=(C$64-F$62),RANK(G51, $G$4:$G$61)+COUNTIF(G$4:G51,G51)-1, ""), "")</f>
        <v/>
      </c>
      <c r="I51" s="49" t="str">
        <f t="shared" si="3"/>
        <v/>
      </c>
      <c r="J51" s="85" t="str">
        <f t="shared" si="4"/>
        <v/>
      </c>
      <c r="K51" s="85" t="str">
        <f t="shared" si="5"/>
        <v/>
      </c>
      <c r="L51" s="87" t="str">
        <f t="shared" si="6"/>
        <v/>
      </c>
    </row>
    <row r="52" spans="2:12" x14ac:dyDescent="0.2">
      <c r="B52" s="152" t="s">
        <v>95</v>
      </c>
      <c r="C52" s="147">
        <v>63606</v>
      </c>
      <c r="D52" s="142"/>
      <c r="E52" s="143">
        <f t="shared" si="0"/>
        <v>0.92277560968532835</v>
      </c>
      <c r="F52" s="142">
        <f t="shared" si="1"/>
        <v>0</v>
      </c>
      <c r="G52" s="144">
        <f t="shared" si="2"/>
        <v>63606</v>
      </c>
      <c r="H52" s="144">
        <f>IF(C52&lt;&gt;"", IF(RANK(G52, $G$4:$G$61)+COUNTIF(G$4:G52,G52)-1&lt;=(C$64-F$62),RANK(G52, $G$4:$G$61)+COUNTIF(G$4:G52,G52)-1, ""), "")</f>
        <v>1</v>
      </c>
      <c r="I52" s="144">
        <f t="shared" si="3"/>
        <v>1</v>
      </c>
      <c r="J52" s="130">
        <f t="shared" si="4"/>
        <v>3.5491409210825865E-2</v>
      </c>
      <c r="K52" s="130">
        <f t="shared" si="5"/>
        <v>0.04</v>
      </c>
      <c r="L52" s="131">
        <f t="shared" si="6"/>
        <v>4.5085907891741356E-3</v>
      </c>
    </row>
    <row r="53" spans="2:12" x14ac:dyDescent="0.2">
      <c r="B53" s="151" t="s">
        <v>96</v>
      </c>
      <c r="C53" s="146">
        <v>1333</v>
      </c>
      <c r="D53" s="41"/>
      <c r="E53" s="83">
        <f t="shared" si="0"/>
        <v>1.9338739862757331E-2</v>
      </c>
      <c r="F53" s="41">
        <f t="shared" si="1"/>
        <v>0</v>
      </c>
      <c r="G53" s="42">
        <f t="shared" si="2"/>
        <v>1333</v>
      </c>
      <c r="H53" s="42" t="str">
        <f>IF(C53&lt;&gt;"", IF(RANK(G53, $G$4:$G$61)+COUNTIF(G$4:G53,G53)-1&lt;=(C$64-F$62),RANK(G53, $G$4:$G$61)+COUNTIF(G$4:G53,G53)-1, ""), "")</f>
        <v/>
      </c>
      <c r="I53" s="49">
        <f t="shared" si="3"/>
        <v>0</v>
      </c>
      <c r="J53" s="85">
        <f t="shared" si="4"/>
        <v>7.437985170900683E-4</v>
      </c>
      <c r="K53" s="85">
        <f t="shared" si="5"/>
        <v>0</v>
      </c>
      <c r="L53" s="87">
        <f t="shared" si="6"/>
        <v>-7.437985170900683E-4</v>
      </c>
    </row>
    <row r="54" spans="2:12" x14ac:dyDescent="0.2">
      <c r="B54" s="151" t="s">
        <v>97</v>
      </c>
      <c r="C54" s="146">
        <v>9288</v>
      </c>
      <c r="D54" s="41"/>
      <c r="E54" s="83">
        <f t="shared" si="0"/>
        <v>0.13474734872114785</v>
      </c>
      <c r="F54" s="41">
        <f t="shared" si="1"/>
        <v>0</v>
      </c>
      <c r="G54" s="42">
        <f t="shared" si="2"/>
        <v>9288</v>
      </c>
      <c r="H54" s="42" t="str">
        <f>IF(C54&lt;&gt;"", IF(RANK(G54, $G$4:$G$61)+COUNTIF(G$4:G54,G54)-1&lt;=(C$64-F$62),RANK(G54, $G$4:$G$61)+COUNTIF(G$4:G54,G54)-1, ""), "")</f>
        <v/>
      </c>
      <c r="I54" s="49">
        <f t="shared" si="3"/>
        <v>0</v>
      </c>
      <c r="J54" s="85">
        <f t="shared" si="4"/>
        <v>5.1825961190791851E-3</v>
      </c>
      <c r="K54" s="85">
        <f t="shared" si="5"/>
        <v>0</v>
      </c>
      <c r="L54" s="87">
        <f t="shared" si="6"/>
        <v>-5.1825961190791851E-3</v>
      </c>
    </row>
    <row r="55" spans="2:12" x14ac:dyDescent="0.2">
      <c r="B55" s="151" t="s">
        <v>98</v>
      </c>
      <c r="C55" s="146" t="s">
        <v>32</v>
      </c>
      <c r="D55" s="41"/>
      <c r="E55" s="83" t="str">
        <f t="shared" si="0"/>
        <v/>
      </c>
      <c r="F55" s="41" t="str">
        <f t="shared" si="1"/>
        <v/>
      </c>
      <c r="G55" s="42" t="str">
        <f t="shared" si="2"/>
        <v/>
      </c>
      <c r="H55" s="42" t="str">
        <f>IF(C55&lt;&gt;"", IF(RANK(G55, $G$4:$G$61)+COUNTIF(G$4:G55,G55)-1&lt;=(C$64-F$62),RANK(G55, $G$4:$G$61)+COUNTIF(G$4:G55,G55)-1, ""), "")</f>
        <v/>
      </c>
      <c r="I55" s="49" t="str">
        <f t="shared" si="3"/>
        <v/>
      </c>
      <c r="J55" s="85" t="str">
        <f t="shared" si="4"/>
        <v/>
      </c>
      <c r="K55" s="85" t="str">
        <f t="shared" si="5"/>
        <v/>
      </c>
      <c r="L55" s="87" t="str">
        <f t="shared" si="6"/>
        <v/>
      </c>
    </row>
    <row r="56" spans="2:12" x14ac:dyDescent="0.2">
      <c r="B56" s="151" t="s">
        <v>99</v>
      </c>
      <c r="C56" s="146" t="s">
        <v>32</v>
      </c>
      <c r="D56" s="41"/>
      <c r="E56" s="83" t="str">
        <f t="shared" si="0"/>
        <v/>
      </c>
      <c r="F56" s="41" t="str">
        <f t="shared" si="1"/>
        <v/>
      </c>
      <c r="G56" s="42" t="str">
        <f t="shared" si="2"/>
        <v/>
      </c>
      <c r="H56" s="42" t="str">
        <f>IF(C56&lt;&gt;"", IF(RANK(G56, $G$4:$G$61)+COUNTIF(G$4:G56,G56)-1&lt;=(C$64-F$62),RANK(G56, $G$4:$G$61)+COUNTIF(G$4:G56,G56)-1, ""), "")</f>
        <v/>
      </c>
      <c r="I56" s="49" t="str">
        <f t="shared" si="3"/>
        <v/>
      </c>
      <c r="J56" s="85" t="str">
        <f t="shared" si="4"/>
        <v/>
      </c>
      <c r="K56" s="85" t="str">
        <f t="shared" si="5"/>
        <v/>
      </c>
      <c r="L56" s="87" t="str">
        <f t="shared" si="6"/>
        <v/>
      </c>
    </row>
    <row r="57" spans="2:12" x14ac:dyDescent="0.2">
      <c r="B57" s="151" t="s">
        <v>100</v>
      </c>
      <c r="C57" s="146" t="s">
        <v>32</v>
      </c>
      <c r="D57" s="41"/>
      <c r="E57" s="83" t="str">
        <f t="shared" si="0"/>
        <v/>
      </c>
      <c r="F57" s="41" t="str">
        <f t="shared" si="1"/>
        <v/>
      </c>
      <c r="G57" s="42" t="str">
        <f t="shared" si="2"/>
        <v/>
      </c>
      <c r="H57" s="42" t="str">
        <f>IF(C57&lt;&gt;"", IF(RANK(G57, $G$4:$G$61)+COUNTIF(G$4:G57,G57)-1&lt;=(C$64-F$62),RANK(G57, $G$4:$G$61)+COUNTIF(G$4:G57,G57)-1, ""), "")</f>
        <v/>
      </c>
      <c r="I57" s="49" t="str">
        <f t="shared" si="3"/>
        <v/>
      </c>
      <c r="J57" s="85" t="str">
        <f t="shared" si="4"/>
        <v/>
      </c>
      <c r="K57" s="85" t="str">
        <f t="shared" si="5"/>
        <v/>
      </c>
      <c r="L57" s="87" t="str">
        <f t="shared" si="6"/>
        <v/>
      </c>
    </row>
    <row r="58" spans="2:12" x14ac:dyDescent="0.2">
      <c r="B58" s="151" t="s">
        <v>101</v>
      </c>
      <c r="C58" s="146"/>
      <c r="D58" s="41"/>
      <c r="E58" s="83" t="str">
        <f t="shared" si="0"/>
        <v/>
      </c>
      <c r="F58" s="41" t="str">
        <f t="shared" si="1"/>
        <v/>
      </c>
      <c r="G58" s="42" t="str">
        <f t="shared" si="2"/>
        <v/>
      </c>
      <c r="H58" s="42" t="str">
        <f>IF(C58&lt;&gt;"", IF(RANK(G58, $G$4:$G$61)+COUNTIF(G$4:G58,G58)-1&lt;=(C$64-F$62),RANK(G58, $G$4:$G$61)+COUNTIF(G$4:G58,G58)-1, ""), "")</f>
        <v/>
      </c>
      <c r="I58" s="49" t="str">
        <f t="shared" si="3"/>
        <v/>
      </c>
      <c r="J58" s="85" t="str">
        <f t="shared" si="4"/>
        <v/>
      </c>
      <c r="K58" s="85" t="str">
        <f t="shared" si="5"/>
        <v/>
      </c>
      <c r="L58" s="87" t="str">
        <f t="shared" si="6"/>
        <v/>
      </c>
    </row>
    <row r="59" spans="2:12" x14ac:dyDescent="0.2">
      <c r="B59" s="151" t="s">
        <v>102</v>
      </c>
      <c r="C59" s="146" t="s">
        <v>32</v>
      </c>
      <c r="D59" s="41"/>
      <c r="E59" s="83" t="str">
        <f t="shared" si="0"/>
        <v/>
      </c>
      <c r="F59" s="41" t="str">
        <f t="shared" si="1"/>
        <v/>
      </c>
      <c r="G59" s="42" t="str">
        <f t="shared" si="2"/>
        <v/>
      </c>
      <c r="H59" s="42" t="str">
        <f>IF(C59&lt;&gt;"", IF(RANK(G59, $G$4:$G$61)+COUNTIF(G$4:G59,G59)-1&lt;=(C$64-F$62),RANK(G59, $G$4:$G$61)+COUNTIF(G$4:G59,G59)-1, ""), "")</f>
        <v/>
      </c>
      <c r="I59" s="49" t="str">
        <f t="shared" si="3"/>
        <v/>
      </c>
      <c r="J59" s="85" t="str">
        <f t="shared" si="4"/>
        <v/>
      </c>
      <c r="K59" s="85" t="str">
        <f t="shared" si="5"/>
        <v/>
      </c>
      <c r="L59" s="87" t="str">
        <f t="shared" si="6"/>
        <v/>
      </c>
    </row>
    <row r="60" spans="2:12" x14ac:dyDescent="0.2">
      <c r="B60" s="151" t="s">
        <v>103</v>
      </c>
      <c r="C60" s="146" t="s">
        <v>32</v>
      </c>
      <c r="D60" s="41"/>
      <c r="E60" s="83" t="str">
        <f t="shared" si="0"/>
        <v/>
      </c>
      <c r="F60" s="41" t="str">
        <f t="shared" si="1"/>
        <v/>
      </c>
      <c r="G60" s="42" t="str">
        <f t="shared" si="2"/>
        <v/>
      </c>
      <c r="H60" s="42" t="str">
        <f>IF(C60&lt;&gt;"", IF(RANK(G60, $G$4:$G$61)+COUNTIF(G$4:G60,G60)-1&lt;=(C$64-F$62),RANK(G60, $G$4:$G$61)+COUNTIF(G$4:G60,G60)-1, ""), "")</f>
        <v/>
      </c>
      <c r="I60" s="49" t="str">
        <f t="shared" si="3"/>
        <v/>
      </c>
      <c r="J60" s="85" t="str">
        <f t="shared" si="4"/>
        <v/>
      </c>
      <c r="K60" s="85" t="str">
        <f t="shared" si="5"/>
        <v/>
      </c>
      <c r="L60" s="87" t="str">
        <f t="shared" si="6"/>
        <v/>
      </c>
    </row>
    <row r="61" spans="2:12" ht="17" thickBot="1" x14ac:dyDescent="0.25">
      <c r="B61" s="153" t="s">
        <v>104</v>
      </c>
      <c r="C61" s="146" t="s">
        <v>32</v>
      </c>
      <c r="D61" s="84"/>
      <c r="E61" s="83" t="str">
        <f t="shared" si="0"/>
        <v/>
      </c>
      <c r="F61" s="84" t="str">
        <f t="shared" si="1"/>
        <v/>
      </c>
      <c r="G61" s="42" t="str">
        <f t="shared" si="2"/>
        <v/>
      </c>
      <c r="H61" s="42" t="str">
        <f>IF(C61&lt;&gt;"", IF(RANK(G61, $G$4:$G$61)+COUNTIF(G$4:G61,G61)-1&lt;=(C$64-F$62),RANK(G61, $G$4:$G$61)+COUNTIF(G$4:G61,G61)-1, ""), "")</f>
        <v/>
      </c>
      <c r="I61" s="49" t="str">
        <f t="shared" si="3"/>
        <v/>
      </c>
      <c r="J61" s="85" t="str">
        <f t="shared" si="4"/>
        <v/>
      </c>
      <c r="K61" s="85" t="str">
        <f t="shared" si="5"/>
        <v/>
      </c>
      <c r="L61" s="88" t="str">
        <f t="shared" si="6"/>
        <v/>
      </c>
    </row>
    <row r="62" spans="2:12" ht="17" thickBot="1" x14ac:dyDescent="0.25">
      <c r="B62" s="154" t="s">
        <v>0</v>
      </c>
      <c r="C62" s="148">
        <f>SUM(C4:C61)</f>
        <v>1792152</v>
      </c>
      <c r="D62" s="51">
        <f>_xlfn.FLOOR.MATH(C62/(C64+1))+1</f>
        <v>68929</v>
      </c>
      <c r="E62" s="109"/>
      <c r="F62" s="51">
        <f>SUM(F4:F61)</f>
        <v>21</v>
      </c>
      <c r="G62" s="51"/>
      <c r="H62" s="51"/>
      <c r="I62" s="52">
        <f>SUM(I4:I61)</f>
        <v>25</v>
      </c>
      <c r="J62" s="59">
        <f>SUM(J4:J61)</f>
        <v>1</v>
      </c>
      <c r="K62" s="59">
        <f>SUM(K4:K61)</f>
        <v>1</v>
      </c>
      <c r="L62" s="60">
        <f>SUM(L4:L61)</f>
        <v>-2.1684043449710089E-17</v>
      </c>
    </row>
    <row r="63" spans="2:12" x14ac:dyDescent="0.2">
      <c r="B63" s="45" t="s">
        <v>1</v>
      </c>
      <c r="C63" s="80">
        <v>3439320</v>
      </c>
      <c r="D63" s="61"/>
      <c r="E63" s="61"/>
      <c r="F63" s="61"/>
      <c r="G63" s="61"/>
      <c r="H63" s="61"/>
      <c r="I63" s="61"/>
      <c r="J63" s="61"/>
      <c r="K63" s="61"/>
      <c r="L63" s="62"/>
    </row>
    <row r="64" spans="2:12" ht="17" thickBot="1" x14ac:dyDescent="0.25">
      <c r="B64" s="46" t="s">
        <v>3</v>
      </c>
      <c r="C64" s="79">
        <v>25</v>
      </c>
      <c r="D64" s="47"/>
      <c r="E64" s="47"/>
      <c r="F64" s="47"/>
      <c r="G64" s="47"/>
      <c r="H64" s="47"/>
      <c r="I64" s="47"/>
      <c r="J64" s="47"/>
      <c r="K64" s="47"/>
      <c r="L64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79C06-8FDB-3741-BB94-8DE8063DDBE4}">
  <sheetPr codeName="Sheet3"/>
  <dimension ref="B2:L64"/>
  <sheetViews>
    <sheetView workbookViewId="0">
      <selection activeCell="O15" sqref="O15:O16"/>
    </sheetView>
  </sheetViews>
  <sheetFormatPr baseColWidth="10" defaultColWidth="11" defaultRowHeight="16" x14ac:dyDescent="0.2"/>
  <cols>
    <col min="2" max="2" width="43.6640625" customWidth="1"/>
    <col min="10" max="10" width="12.6640625" customWidth="1"/>
  </cols>
  <sheetData>
    <row r="2" spans="2:12" ht="20" thickBot="1" x14ac:dyDescent="0.3">
      <c r="B2" s="43" t="s">
        <v>36</v>
      </c>
      <c r="D2" s="55"/>
      <c r="E2" s="55"/>
      <c r="F2" s="55"/>
      <c r="G2" s="55"/>
      <c r="H2" s="56"/>
      <c r="I2" s="56"/>
    </row>
    <row r="3" spans="2:12" ht="52" thickBot="1" x14ac:dyDescent="0.25">
      <c r="B3" s="149" t="s">
        <v>17</v>
      </c>
      <c r="C3" s="145" t="s">
        <v>18</v>
      </c>
      <c r="D3" s="51" t="s">
        <v>19</v>
      </c>
      <c r="E3" s="51" t="s">
        <v>20</v>
      </c>
      <c r="F3" s="51" t="s">
        <v>21</v>
      </c>
      <c r="G3" s="51" t="s">
        <v>5</v>
      </c>
      <c r="H3" s="51" t="s">
        <v>22</v>
      </c>
      <c r="I3" s="52" t="s">
        <v>23</v>
      </c>
      <c r="J3" s="53" t="s">
        <v>25</v>
      </c>
      <c r="K3" s="51" t="s">
        <v>24</v>
      </c>
      <c r="L3" s="54" t="s">
        <v>9</v>
      </c>
    </row>
    <row r="4" spans="2:12" x14ac:dyDescent="0.2">
      <c r="B4" s="150" t="s">
        <v>47</v>
      </c>
      <c r="C4" s="146">
        <v>2231</v>
      </c>
      <c r="D4" s="42"/>
      <c r="E4" s="83">
        <f>IF(C4&lt;&gt;"", C4/D$62, "")</f>
        <v>2.9736358062538319E-2</v>
      </c>
      <c r="F4" s="42">
        <f>IF(E4&lt;&gt;"", _xlfn.FLOOR.MATH(E4), "")</f>
        <v>0</v>
      </c>
      <c r="G4" s="42">
        <f>IF(C4&lt;&gt;"", C4-F4*D$62, "")</f>
        <v>2231</v>
      </c>
      <c r="H4" s="42" t="str">
        <f>IF(C4&lt;&gt;"", IF(RANK(G4, $G$4:$G$61)+COUNTIF(G$4:G4,G4)-1&lt;=(C$64-F$62),RANK(G4, $G$4:$G$61)+COUNTIF(G$4:G4,G4)-1, ""), "")</f>
        <v/>
      </c>
      <c r="I4" s="49">
        <f>IF(H4&lt;&gt;"", F4+1, F4)</f>
        <v>0</v>
      </c>
      <c r="J4" s="85">
        <f>IF(C4&lt;&gt;"", C4/$C$62, "")</f>
        <v>2.7033183808686002E-3</v>
      </c>
      <c r="K4" s="85">
        <f>IF(I4&lt;&gt;"", I4/I$62, "")</f>
        <v>0</v>
      </c>
      <c r="L4" s="86">
        <f>IF(K4&lt;&gt;"", K4-J4, "")</f>
        <v>-2.7033183808686002E-3</v>
      </c>
    </row>
    <row r="5" spans="2:12" x14ac:dyDescent="0.2">
      <c r="B5" s="151" t="s">
        <v>48</v>
      </c>
      <c r="C5" s="146">
        <v>419</v>
      </c>
      <c r="D5" s="41"/>
      <c r="E5" s="83">
        <f t="shared" ref="E5:E61" si="0">IF(C5&lt;&gt;"", C5/D$62, "")</f>
        <v>5.5847306267160718E-3</v>
      </c>
      <c r="F5" s="41">
        <f t="shared" ref="F5:F61" si="1">IF(E5&lt;&gt;"", _xlfn.FLOOR.MATH(E5), "")</f>
        <v>0</v>
      </c>
      <c r="G5" s="42">
        <f t="shared" ref="G5:G61" si="2">IF(C5&lt;&gt;"", C5-F5*D$62, "")</f>
        <v>419</v>
      </c>
      <c r="H5" s="42" t="str">
        <f>IF(C5&lt;&gt;"", IF(RANK(G5, $G$4:$G$61)+COUNTIF(G$4:G5,G5)-1&lt;=(C$64-F$62),RANK(G5, $G$4:$G$61)+COUNTIF(G$4:G5,G5)-1, ""), "")</f>
        <v/>
      </c>
      <c r="I5" s="49">
        <f t="shared" ref="I5:I61" si="3">IF(H5&lt;&gt;"", F5+1, F5)</f>
        <v>0</v>
      </c>
      <c r="J5" s="85">
        <f t="shared" ref="J5:J61" si="4">IF(C5&lt;&gt;"", C5/$C$62, "")</f>
        <v>5.0770524499504411E-4</v>
      </c>
      <c r="K5" s="85">
        <f t="shared" ref="K5:K61" si="5">IF(I5&lt;&gt;"", I5/I$62, "")</f>
        <v>0</v>
      </c>
      <c r="L5" s="87">
        <f t="shared" ref="L5:L61" si="6">IF(K5&lt;&gt;"", K5-J5, "")</f>
        <v>-5.0770524499504411E-4</v>
      </c>
    </row>
    <row r="6" spans="2:12" x14ac:dyDescent="0.2">
      <c r="B6" s="151" t="s">
        <v>49</v>
      </c>
      <c r="C6" s="146" t="s">
        <v>32</v>
      </c>
      <c r="D6" s="41"/>
      <c r="E6" s="83" t="str">
        <f t="shared" si="0"/>
        <v/>
      </c>
      <c r="F6" s="41" t="str">
        <f t="shared" si="1"/>
        <v/>
      </c>
      <c r="G6" s="42" t="str">
        <f t="shared" si="2"/>
        <v/>
      </c>
      <c r="H6" s="42" t="str">
        <f>IF(C6&lt;&gt;"", IF(RANK(G6, $G$4:$G$61)+COUNTIF(G$4:G6,G6)-1&lt;=(C$64-F$62),RANK(G6, $G$4:$G$61)+COUNTIF(G$4:G6,G6)-1, ""), "")</f>
        <v/>
      </c>
      <c r="I6" s="49" t="str">
        <f t="shared" si="3"/>
        <v/>
      </c>
      <c r="J6" s="85" t="str">
        <f t="shared" si="4"/>
        <v/>
      </c>
      <c r="K6" s="85" t="str">
        <f t="shared" si="5"/>
        <v/>
      </c>
      <c r="L6" s="87" t="str">
        <f t="shared" si="6"/>
        <v/>
      </c>
    </row>
    <row r="7" spans="2:12" x14ac:dyDescent="0.2">
      <c r="B7" s="151" t="s">
        <v>50</v>
      </c>
      <c r="C7" s="146" t="s">
        <v>32</v>
      </c>
      <c r="D7" s="41"/>
      <c r="E7" s="83" t="str">
        <f t="shared" si="0"/>
        <v/>
      </c>
      <c r="F7" s="41" t="str">
        <f t="shared" si="1"/>
        <v/>
      </c>
      <c r="G7" s="42" t="str">
        <f t="shared" si="2"/>
        <v/>
      </c>
      <c r="H7" s="42" t="str">
        <f>IF(C7&lt;&gt;"", IF(RANK(G7, $G$4:$G$61)+COUNTIF(G$4:G7,G7)-1&lt;=(C$64-F$62),RANK(G7, $G$4:$G$61)+COUNTIF(G$4:G7,G7)-1, ""), "")</f>
        <v/>
      </c>
      <c r="I7" s="49" t="str">
        <f t="shared" si="3"/>
        <v/>
      </c>
      <c r="J7" s="85" t="str">
        <f t="shared" si="4"/>
        <v/>
      </c>
      <c r="K7" s="85" t="str">
        <f t="shared" si="5"/>
        <v/>
      </c>
      <c r="L7" s="87" t="str">
        <f t="shared" si="6"/>
        <v/>
      </c>
    </row>
    <row r="8" spans="2:12" x14ac:dyDescent="0.2">
      <c r="B8" s="151" t="s">
        <v>51</v>
      </c>
      <c r="C8" s="146">
        <v>4823</v>
      </c>
      <c r="D8" s="41"/>
      <c r="E8" s="83">
        <f t="shared" si="0"/>
        <v>6.4284381414442995E-2</v>
      </c>
      <c r="F8" s="41">
        <f t="shared" si="1"/>
        <v>0</v>
      </c>
      <c r="G8" s="42">
        <f t="shared" si="2"/>
        <v>4823</v>
      </c>
      <c r="H8" s="42" t="str">
        <f>IF(C8&lt;&gt;"", IF(RANK(G8, $G$4:$G$61)+COUNTIF(G$4:G8,G8)-1&lt;=(C$64-F$62),RANK(G8, $G$4:$G$61)+COUNTIF(G$4:G8,G8)-1, ""), "")</f>
        <v/>
      </c>
      <c r="I8" s="49">
        <f t="shared" si="3"/>
        <v>0</v>
      </c>
      <c r="J8" s="85">
        <f t="shared" si="4"/>
        <v>5.8440629990718328E-3</v>
      </c>
      <c r="K8" s="85">
        <f t="shared" si="5"/>
        <v>0</v>
      </c>
      <c r="L8" s="87">
        <f t="shared" si="6"/>
        <v>-5.8440629990718328E-3</v>
      </c>
    </row>
    <row r="9" spans="2:12" x14ac:dyDescent="0.2">
      <c r="B9" s="151" t="s">
        <v>52</v>
      </c>
      <c r="C9" s="146" t="s">
        <v>32</v>
      </c>
      <c r="D9" s="41"/>
      <c r="E9" s="83" t="str">
        <f t="shared" si="0"/>
        <v/>
      </c>
      <c r="F9" s="41" t="str">
        <f t="shared" si="1"/>
        <v/>
      </c>
      <c r="G9" s="42" t="str">
        <f t="shared" si="2"/>
        <v/>
      </c>
      <c r="H9" s="42" t="str">
        <f>IF(C9&lt;&gt;"", IF(RANK(G9, $G$4:$G$61)+COUNTIF(G$4:G9,G9)-1&lt;=(C$64-F$62),RANK(G9, $G$4:$G$61)+COUNTIF(G$4:G9,G9)-1, ""), "")</f>
        <v/>
      </c>
      <c r="I9" s="49" t="str">
        <f t="shared" si="3"/>
        <v/>
      </c>
      <c r="J9" s="85" t="str">
        <f t="shared" si="4"/>
        <v/>
      </c>
      <c r="K9" s="85" t="str">
        <f t="shared" si="5"/>
        <v/>
      </c>
      <c r="L9" s="87" t="str">
        <f t="shared" si="6"/>
        <v/>
      </c>
    </row>
    <row r="10" spans="2:12" x14ac:dyDescent="0.2">
      <c r="B10" s="151" t="s">
        <v>53</v>
      </c>
      <c r="C10" s="146">
        <v>185</v>
      </c>
      <c r="D10" s="41"/>
      <c r="E10" s="83">
        <f t="shared" si="0"/>
        <v>2.4658118518913444E-3</v>
      </c>
      <c r="F10" s="41">
        <f t="shared" si="1"/>
        <v>0</v>
      </c>
      <c r="G10" s="42">
        <f t="shared" si="2"/>
        <v>185</v>
      </c>
      <c r="H10" s="42" t="str">
        <f>IF(C10&lt;&gt;"", IF(RANK(G10, $G$4:$G$61)+COUNTIF(G$4:G10,G10)-1&lt;=(C$64-F$62),RANK(G10, $G$4:$G$61)+COUNTIF(G$4:G10,G10)-1, ""), "")</f>
        <v/>
      </c>
      <c r="I10" s="49">
        <f t="shared" si="3"/>
        <v>0</v>
      </c>
      <c r="J10" s="85">
        <f t="shared" si="4"/>
        <v>2.241658002961412E-4</v>
      </c>
      <c r="K10" s="85">
        <f t="shared" si="5"/>
        <v>0</v>
      </c>
      <c r="L10" s="87">
        <f t="shared" si="6"/>
        <v>-2.241658002961412E-4</v>
      </c>
    </row>
    <row r="11" spans="2:12" x14ac:dyDescent="0.2">
      <c r="B11" s="151" t="s">
        <v>54</v>
      </c>
      <c r="C11" s="146">
        <v>3443</v>
      </c>
      <c r="D11" s="41"/>
      <c r="E11" s="83">
        <f t="shared" si="0"/>
        <v>4.5890757870604856E-2</v>
      </c>
      <c r="F11" s="41">
        <f t="shared" si="1"/>
        <v>0</v>
      </c>
      <c r="G11" s="42">
        <f t="shared" si="2"/>
        <v>3443</v>
      </c>
      <c r="H11" s="42" t="str">
        <f>IF(C11&lt;&gt;"", IF(RANK(G11, $G$4:$G$61)+COUNTIF(G$4:G11,G11)-1&lt;=(C$64-F$62),RANK(G11, $G$4:$G$61)+COUNTIF(G$4:G11,G11)-1, ""), "")</f>
        <v/>
      </c>
      <c r="I11" s="49">
        <f t="shared" si="3"/>
        <v>0</v>
      </c>
      <c r="J11" s="85">
        <f t="shared" si="4"/>
        <v>4.1719072995654817E-3</v>
      </c>
      <c r="K11" s="85">
        <f t="shared" si="5"/>
        <v>0</v>
      </c>
      <c r="L11" s="87">
        <f t="shared" si="6"/>
        <v>-4.1719072995654817E-3</v>
      </c>
    </row>
    <row r="12" spans="2:12" x14ac:dyDescent="0.2">
      <c r="B12" s="151" t="s">
        <v>55</v>
      </c>
      <c r="C12" s="146" t="s">
        <v>32</v>
      </c>
      <c r="D12" s="41"/>
      <c r="E12" s="83" t="str">
        <f t="shared" si="0"/>
        <v/>
      </c>
      <c r="F12" s="41" t="str">
        <f t="shared" si="1"/>
        <v/>
      </c>
      <c r="G12" s="42" t="str">
        <f t="shared" si="2"/>
        <v/>
      </c>
      <c r="H12" s="42" t="str">
        <f>IF(C12&lt;&gt;"", IF(RANK(G12, $G$4:$G$61)+COUNTIF(G$4:G12,G12)-1&lt;=(C$64-F$62),RANK(G12, $G$4:$G$61)+COUNTIF(G$4:G12,G12)-1, ""), "")</f>
        <v/>
      </c>
      <c r="I12" s="49" t="str">
        <f t="shared" si="3"/>
        <v/>
      </c>
      <c r="J12" s="85" t="str">
        <f t="shared" si="4"/>
        <v/>
      </c>
      <c r="K12" s="85" t="str">
        <f t="shared" si="5"/>
        <v/>
      </c>
      <c r="L12" s="87" t="str">
        <f t="shared" si="6"/>
        <v/>
      </c>
    </row>
    <row r="13" spans="2:12" x14ac:dyDescent="0.2">
      <c r="B13" s="151" t="s">
        <v>56</v>
      </c>
      <c r="C13" s="146">
        <v>4617</v>
      </c>
      <c r="D13" s="41"/>
      <c r="E13" s="83">
        <f t="shared" si="0"/>
        <v>6.1538666595580202E-2</v>
      </c>
      <c r="F13" s="41">
        <f t="shared" si="1"/>
        <v>0</v>
      </c>
      <c r="G13" s="42">
        <f t="shared" si="2"/>
        <v>4617</v>
      </c>
      <c r="H13" s="42" t="str">
        <f>IF(C13&lt;&gt;"", IF(RANK(G13, $G$4:$G$61)+COUNTIF(G$4:G13,G13)-1&lt;=(C$64-F$62),RANK(G13, $G$4:$G$61)+COUNTIF(G$4:G13,G13)-1, ""), "")</f>
        <v/>
      </c>
      <c r="I13" s="49">
        <f t="shared" si="3"/>
        <v>0</v>
      </c>
      <c r="J13" s="85">
        <f t="shared" si="4"/>
        <v>5.5944513511745073E-3</v>
      </c>
      <c r="K13" s="85">
        <f t="shared" si="5"/>
        <v>0</v>
      </c>
      <c r="L13" s="87">
        <f t="shared" si="6"/>
        <v>-5.5944513511745073E-3</v>
      </c>
    </row>
    <row r="14" spans="2:12" x14ac:dyDescent="0.2">
      <c r="B14" s="151" t="s">
        <v>57</v>
      </c>
      <c r="C14" s="146" t="s">
        <v>32</v>
      </c>
      <c r="D14" s="41"/>
      <c r="E14" s="83" t="str">
        <f t="shared" si="0"/>
        <v/>
      </c>
      <c r="F14" s="41" t="str">
        <f t="shared" si="1"/>
        <v/>
      </c>
      <c r="G14" s="42" t="str">
        <f t="shared" si="2"/>
        <v/>
      </c>
      <c r="H14" s="42" t="str">
        <f>IF(C14&lt;&gt;"", IF(RANK(G14, $G$4:$G$61)+COUNTIF(G$4:G14,G14)-1&lt;=(C$64-F$62),RANK(G14, $G$4:$G$61)+COUNTIF(G$4:G14,G14)-1, ""), "")</f>
        <v/>
      </c>
      <c r="I14" s="49" t="str">
        <f t="shared" si="3"/>
        <v/>
      </c>
      <c r="J14" s="85" t="str">
        <f t="shared" si="4"/>
        <v/>
      </c>
      <c r="K14" s="85" t="str">
        <f t="shared" si="5"/>
        <v/>
      </c>
      <c r="L14" s="87" t="str">
        <f t="shared" si="6"/>
        <v/>
      </c>
    </row>
    <row r="15" spans="2:12" x14ac:dyDescent="0.2">
      <c r="B15" s="151" t="s">
        <v>58</v>
      </c>
      <c r="C15" s="146" t="s">
        <v>32</v>
      </c>
      <c r="D15" s="41"/>
      <c r="E15" s="83" t="str">
        <f t="shared" si="0"/>
        <v/>
      </c>
      <c r="F15" s="41" t="str">
        <f t="shared" si="1"/>
        <v/>
      </c>
      <c r="G15" s="42" t="str">
        <f t="shared" si="2"/>
        <v/>
      </c>
      <c r="H15" s="42" t="str">
        <f>IF(C15&lt;&gt;"", IF(RANK(G15, $G$4:$G$61)+COUNTIF(G$4:G15,G15)-1&lt;=(C$64-F$62),RANK(G15, $G$4:$G$61)+COUNTIF(G$4:G15,G15)-1, ""), "")</f>
        <v/>
      </c>
      <c r="I15" s="49" t="str">
        <f t="shared" si="3"/>
        <v/>
      </c>
      <c r="J15" s="85" t="str">
        <f t="shared" si="4"/>
        <v/>
      </c>
      <c r="K15" s="85" t="str">
        <f t="shared" si="5"/>
        <v/>
      </c>
      <c r="L15" s="87" t="str">
        <f t="shared" si="6"/>
        <v/>
      </c>
    </row>
    <row r="16" spans="2:12" x14ac:dyDescent="0.2">
      <c r="B16" s="151" t="s">
        <v>59</v>
      </c>
      <c r="C16" s="146">
        <v>180</v>
      </c>
      <c r="D16" s="41"/>
      <c r="E16" s="83">
        <f t="shared" si="0"/>
        <v>2.3991682883267133E-3</v>
      </c>
      <c r="F16" s="41">
        <f t="shared" si="1"/>
        <v>0</v>
      </c>
      <c r="G16" s="42">
        <f t="shared" si="2"/>
        <v>180</v>
      </c>
      <c r="H16" s="42" t="str">
        <f>IF(C16&lt;&gt;"", IF(RANK(G16, $G$4:$G$61)+COUNTIF(G$4:G16,G16)-1&lt;=(C$64-F$62),RANK(G16, $G$4:$G$61)+COUNTIF(G$4:G16,G16)-1, ""), "")</f>
        <v/>
      </c>
      <c r="I16" s="49">
        <f t="shared" si="3"/>
        <v>0</v>
      </c>
      <c r="J16" s="85">
        <f t="shared" si="4"/>
        <v>2.1810726515300225E-4</v>
      </c>
      <c r="K16" s="85">
        <f t="shared" si="5"/>
        <v>0</v>
      </c>
      <c r="L16" s="87">
        <f t="shared" si="6"/>
        <v>-2.1810726515300225E-4</v>
      </c>
    </row>
    <row r="17" spans="2:12" x14ac:dyDescent="0.2">
      <c r="B17" s="152" t="s">
        <v>60</v>
      </c>
      <c r="C17" s="147">
        <v>433797</v>
      </c>
      <c r="D17" s="142"/>
      <c r="E17" s="143">
        <f t="shared" si="0"/>
        <v>5.7819555887292404</v>
      </c>
      <c r="F17" s="142">
        <f t="shared" si="1"/>
        <v>5</v>
      </c>
      <c r="G17" s="144">
        <f t="shared" si="2"/>
        <v>58667</v>
      </c>
      <c r="H17" s="144">
        <f>IF(C17&lt;&gt;"", IF(RANK(G17, $G$4:$G$61)+COUNTIF(G$4:G17,G17)-1&lt;=(C$64-F$62),RANK(G17, $G$4:$G$61)+COUNTIF(G$4:G17,G17)-1, ""), "")</f>
        <v>1</v>
      </c>
      <c r="I17" s="144">
        <f t="shared" si="3"/>
        <v>6</v>
      </c>
      <c r="J17" s="130">
        <f t="shared" si="4"/>
        <v>0.52563487389764951</v>
      </c>
      <c r="K17" s="130">
        <f t="shared" si="5"/>
        <v>0.6</v>
      </c>
      <c r="L17" s="131">
        <f t="shared" si="6"/>
        <v>7.4365126102350465E-2</v>
      </c>
    </row>
    <row r="18" spans="2:12" x14ac:dyDescent="0.2">
      <c r="B18" s="151" t="s">
        <v>61</v>
      </c>
      <c r="C18" s="146">
        <v>704</v>
      </c>
      <c r="D18" s="41"/>
      <c r="E18" s="83">
        <f t="shared" si="0"/>
        <v>9.3834137499000346E-3</v>
      </c>
      <c r="F18" s="41">
        <f t="shared" si="1"/>
        <v>0</v>
      </c>
      <c r="G18" s="42">
        <f t="shared" si="2"/>
        <v>704</v>
      </c>
      <c r="H18" s="42" t="str">
        <f>IF(C18&lt;&gt;"", IF(RANK(G18, $G$4:$G$61)+COUNTIF(G$4:G18,G18)-1&lt;=(C$64-F$62),RANK(G18, $G$4:$G$61)+COUNTIF(G$4:G18,G18)-1, ""), "")</f>
        <v/>
      </c>
      <c r="I18" s="49">
        <f t="shared" si="3"/>
        <v>0</v>
      </c>
      <c r="J18" s="85">
        <f t="shared" si="4"/>
        <v>8.5304174815396437E-4</v>
      </c>
      <c r="K18" s="85">
        <f t="shared" si="5"/>
        <v>0</v>
      </c>
      <c r="L18" s="87">
        <f t="shared" si="6"/>
        <v>-8.5304174815396437E-4</v>
      </c>
    </row>
    <row r="19" spans="2:12" x14ac:dyDescent="0.2">
      <c r="B19" s="151" t="s">
        <v>62</v>
      </c>
      <c r="C19" s="146" t="s">
        <v>32</v>
      </c>
      <c r="D19" s="41"/>
      <c r="E19" s="83" t="str">
        <f t="shared" si="0"/>
        <v/>
      </c>
      <c r="F19" s="41" t="str">
        <f t="shared" si="1"/>
        <v/>
      </c>
      <c r="G19" s="42" t="str">
        <f t="shared" si="2"/>
        <v/>
      </c>
      <c r="H19" s="42" t="str">
        <f>IF(C19&lt;&gt;"", IF(RANK(G19, $G$4:$G$61)+COUNTIF(G$4:G19,G19)-1&lt;=(C$64-F$62),RANK(G19, $G$4:$G$61)+COUNTIF(G$4:G19,G19)-1, ""), "")</f>
        <v/>
      </c>
      <c r="I19" s="49" t="str">
        <f t="shared" si="3"/>
        <v/>
      </c>
      <c r="J19" s="85" t="str">
        <f t="shared" si="4"/>
        <v/>
      </c>
      <c r="K19" s="85" t="str">
        <f t="shared" si="5"/>
        <v/>
      </c>
      <c r="L19" s="87" t="str">
        <f t="shared" si="6"/>
        <v/>
      </c>
    </row>
    <row r="20" spans="2:12" x14ac:dyDescent="0.2">
      <c r="B20" s="151" t="s">
        <v>63</v>
      </c>
      <c r="C20" s="146">
        <v>6591</v>
      </c>
      <c r="D20" s="41"/>
      <c r="E20" s="83">
        <f t="shared" si="0"/>
        <v>8.7849545490896491E-2</v>
      </c>
      <c r="F20" s="41">
        <f t="shared" si="1"/>
        <v>0</v>
      </c>
      <c r="G20" s="42">
        <f t="shared" si="2"/>
        <v>6591</v>
      </c>
      <c r="H20" s="42" t="str">
        <f>IF(C20&lt;&gt;"", IF(RANK(G20, $G$4:$G$61)+COUNTIF(G$4:G20,G20)-1&lt;=(C$64-F$62),RANK(G20, $G$4:$G$61)+COUNTIF(G$4:G20,G20)-1, ""), "")</f>
        <v/>
      </c>
      <c r="I20" s="49">
        <f t="shared" si="3"/>
        <v>0</v>
      </c>
      <c r="J20" s="85">
        <f t="shared" si="4"/>
        <v>7.9863610256857651E-3</v>
      </c>
      <c r="K20" s="85">
        <f t="shared" si="5"/>
        <v>0</v>
      </c>
      <c r="L20" s="87">
        <f t="shared" si="6"/>
        <v>-7.9863610256857651E-3</v>
      </c>
    </row>
    <row r="21" spans="2:12" x14ac:dyDescent="0.2">
      <c r="B21" s="151" t="s">
        <v>64</v>
      </c>
      <c r="C21" s="146" t="s">
        <v>32</v>
      </c>
      <c r="D21" s="41"/>
      <c r="E21" s="83" t="str">
        <f t="shared" si="0"/>
        <v/>
      </c>
      <c r="F21" s="41" t="str">
        <f t="shared" si="1"/>
        <v/>
      </c>
      <c r="G21" s="42" t="str">
        <f t="shared" si="2"/>
        <v/>
      </c>
      <c r="H21" s="42" t="str">
        <f>IF(C21&lt;&gt;"", IF(RANK(G21, $G$4:$G$61)+COUNTIF(G$4:G21,G21)-1&lt;=(C$64-F$62),RANK(G21, $G$4:$G$61)+COUNTIF(G$4:G21,G21)-1, ""), "")</f>
        <v/>
      </c>
      <c r="I21" s="49" t="str">
        <f t="shared" si="3"/>
        <v/>
      </c>
      <c r="J21" s="85" t="str">
        <f t="shared" si="4"/>
        <v/>
      </c>
      <c r="K21" s="85" t="str">
        <f t="shared" si="5"/>
        <v/>
      </c>
      <c r="L21" s="87" t="str">
        <f t="shared" si="6"/>
        <v/>
      </c>
    </row>
    <row r="22" spans="2:12" x14ac:dyDescent="0.2">
      <c r="B22" s="151" t="s">
        <v>65</v>
      </c>
      <c r="C22" s="146" t="s">
        <v>32</v>
      </c>
      <c r="D22" s="41"/>
      <c r="E22" s="83" t="str">
        <f t="shared" si="0"/>
        <v/>
      </c>
      <c r="F22" s="41" t="str">
        <f t="shared" si="1"/>
        <v/>
      </c>
      <c r="G22" s="42" t="str">
        <f t="shared" si="2"/>
        <v/>
      </c>
      <c r="H22" s="42" t="str">
        <f>IF(C22&lt;&gt;"", IF(RANK(G22, $G$4:$G$61)+COUNTIF(G$4:G22,G22)-1&lt;=(C$64-F$62),RANK(G22, $G$4:$G$61)+COUNTIF(G$4:G22,G22)-1, ""), "")</f>
        <v/>
      </c>
      <c r="I22" s="49" t="str">
        <f t="shared" si="3"/>
        <v/>
      </c>
      <c r="J22" s="85" t="str">
        <f t="shared" si="4"/>
        <v/>
      </c>
      <c r="K22" s="85" t="str">
        <f t="shared" si="5"/>
        <v/>
      </c>
      <c r="L22" s="87" t="str">
        <f t="shared" si="6"/>
        <v/>
      </c>
    </row>
    <row r="23" spans="2:12" x14ac:dyDescent="0.2">
      <c r="B23" s="151" t="s">
        <v>66</v>
      </c>
      <c r="C23" s="146">
        <v>904</v>
      </c>
      <c r="D23" s="41"/>
      <c r="E23" s="83">
        <f t="shared" si="0"/>
        <v>1.2049156292485272E-2</v>
      </c>
      <c r="F23" s="41">
        <f t="shared" si="1"/>
        <v>0</v>
      </c>
      <c r="G23" s="42">
        <f t="shared" si="2"/>
        <v>904</v>
      </c>
      <c r="H23" s="42" t="str">
        <f>IF(C23&lt;&gt;"", IF(RANK(G23, $G$4:$G$61)+COUNTIF(G$4:G23,G23)-1&lt;=(C$64-F$62),RANK(G23, $G$4:$G$61)+COUNTIF(G$4:G23,G23)-1, ""), "")</f>
        <v/>
      </c>
      <c r="I23" s="49">
        <f t="shared" si="3"/>
        <v>0</v>
      </c>
      <c r="J23" s="85">
        <f t="shared" si="4"/>
        <v>1.0953831538795223E-3</v>
      </c>
      <c r="K23" s="85">
        <f t="shared" si="5"/>
        <v>0</v>
      </c>
      <c r="L23" s="87">
        <f t="shared" si="6"/>
        <v>-1.0953831538795223E-3</v>
      </c>
    </row>
    <row r="24" spans="2:12" x14ac:dyDescent="0.2">
      <c r="B24" s="151" t="s">
        <v>67</v>
      </c>
      <c r="C24" s="146" t="s">
        <v>32</v>
      </c>
      <c r="D24" s="41"/>
      <c r="E24" s="83" t="str">
        <f t="shared" si="0"/>
        <v/>
      </c>
      <c r="F24" s="41" t="str">
        <f t="shared" si="1"/>
        <v/>
      </c>
      <c r="G24" s="42" t="str">
        <f t="shared" si="2"/>
        <v/>
      </c>
      <c r="H24" s="42" t="str">
        <f>IF(C24&lt;&gt;"", IF(RANK(G24, $G$4:$G$61)+COUNTIF(G$4:G24,G24)-1&lt;=(C$64-F$62),RANK(G24, $G$4:$G$61)+COUNTIF(G$4:G24,G24)-1, ""), "")</f>
        <v/>
      </c>
      <c r="I24" s="49" t="str">
        <f t="shared" si="3"/>
        <v/>
      </c>
      <c r="J24" s="85" t="str">
        <f t="shared" si="4"/>
        <v/>
      </c>
      <c r="K24" s="85" t="str">
        <f t="shared" si="5"/>
        <v/>
      </c>
      <c r="L24" s="87" t="str">
        <f t="shared" si="6"/>
        <v/>
      </c>
    </row>
    <row r="25" spans="2:12" x14ac:dyDescent="0.2">
      <c r="B25" s="151" t="s">
        <v>68</v>
      </c>
      <c r="C25" s="146">
        <v>1333</v>
      </c>
      <c r="D25" s="41"/>
      <c r="E25" s="83">
        <f t="shared" si="0"/>
        <v>1.7767174046330606E-2</v>
      </c>
      <c r="F25" s="41">
        <f t="shared" si="1"/>
        <v>0</v>
      </c>
      <c r="G25" s="42">
        <f t="shared" si="2"/>
        <v>1333</v>
      </c>
      <c r="H25" s="42" t="str">
        <f>IF(C25&lt;&gt;"", IF(RANK(G25, $G$4:$G$61)+COUNTIF(G$4:G25,G25)-1&lt;=(C$64-F$62),RANK(G25, $G$4:$G$61)+COUNTIF(G$4:G25,G25)-1, ""), "")</f>
        <v/>
      </c>
      <c r="I25" s="49">
        <f t="shared" si="3"/>
        <v>0</v>
      </c>
      <c r="J25" s="85">
        <f t="shared" si="4"/>
        <v>1.6152054691608445E-3</v>
      </c>
      <c r="K25" s="85">
        <f t="shared" si="5"/>
        <v>0</v>
      </c>
      <c r="L25" s="87">
        <f t="shared" si="6"/>
        <v>-1.6152054691608445E-3</v>
      </c>
    </row>
    <row r="26" spans="2:12" x14ac:dyDescent="0.2">
      <c r="B26" s="151" t="s">
        <v>69</v>
      </c>
      <c r="C26" s="146">
        <v>3211</v>
      </c>
      <c r="D26" s="41"/>
      <c r="E26" s="83">
        <f t="shared" si="0"/>
        <v>4.279849652120598E-2</v>
      </c>
      <c r="F26" s="41">
        <f t="shared" si="1"/>
        <v>0</v>
      </c>
      <c r="G26" s="42">
        <f t="shared" si="2"/>
        <v>3211</v>
      </c>
      <c r="H26" s="42" t="str">
        <f>IF(C26&lt;&gt;"", IF(RANK(G26, $G$4:$G$61)+COUNTIF(G$4:G26,G26)-1&lt;=(C$64-F$62),RANK(G26, $G$4:$G$61)+COUNTIF(G$4:G26,G26)-1, ""), "")</f>
        <v/>
      </c>
      <c r="I26" s="49">
        <f t="shared" si="3"/>
        <v>0</v>
      </c>
      <c r="J26" s="85">
        <f t="shared" si="4"/>
        <v>3.8907912689238344E-3</v>
      </c>
      <c r="K26" s="85">
        <f t="shared" si="5"/>
        <v>0</v>
      </c>
      <c r="L26" s="87">
        <f t="shared" si="6"/>
        <v>-3.8907912689238344E-3</v>
      </c>
    </row>
    <row r="27" spans="2:12" x14ac:dyDescent="0.2">
      <c r="B27" s="151" t="s">
        <v>70</v>
      </c>
      <c r="C27" s="146">
        <v>268</v>
      </c>
      <c r="D27" s="41"/>
      <c r="E27" s="83">
        <f t="shared" si="0"/>
        <v>3.5720950070642177E-3</v>
      </c>
      <c r="F27" s="41">
        <f t="shared" si="1"/>
        <v>0</v>
      </c>
      <c r="G27" s="42">
        <f t="shared" si="2"/>
        <v>268</v>
      </c>
      <c r="H27" s="42" t="str">
        <f>IF(C27&lt;&gt;"", IF(RANK(G27, $G$4:$G$61)+COUNTIF(G$4:G27,G27)-1&lt;=(C$64-F$62),RANK(G27, $G$4:$G$61)+COUNTIF(G$4:G27,G27)-1, ""), "")</f>
        <v/>
      </c>
      <c r="I27" s="49">
        <f t="shared" si="3"/>
        <v>0</v>
      </c>
      <c r="J27" s="85">
        <f t="shared" si="4"/>
        <v>3.2473748367224778E-4</v>
      </c>
      <c r="K27" s="85">
        <f t="shared" si="5"/>
        <v>0</v>
      </c>
      <c r="L27" s="87">
        <f t="shared" si="6"/>
        <v>-3.2473748367224778E-4</v>
      </c>
    </row>
    <row r="28" spans="2:12" x14ac:dyDescent="0.2">
      <c r="B28" s="151" t="s">
        <v>71</v>
      </c>
      <c r="C28" s="146">
        <v>1997</v>
      </c>
      <c r="D28" s="41"/>
      <c r="E28" s="83">
        <f t="shared" si="0"/>
        <v>2.6617439287713592E-2</v>
      </c>
      <c r="F28" s="41">
        <f t="shared" si="1"/>
        <v>0</v>
      </c>
      <c r="G28" s="42">
        <f t="shared" si="2"/>
        <v>1997</v>
      </c>
      <c r="H28" s="42" t="str">
        <f>IF(C28&lt;&gt;"", IF(RANK(G28, $G$4:$G$61)+COUNTIF(G$4:G28,G28)-1&lt;=(C$64-F$62),RANK(G28, $G$4:$G$61)+COUNTIF(G$4:G28,G28)-1, ""), "")</f>
        <v/>
      </c>
      <c r="I28" s="49">
        <f t="shared" si="3"/>
        <v>0</v>
      </c>
      <c r="J28" s="85">
        <f t="shared" si="4"/>
        <v>2.4197789361696974E-3</v>
      </c>
      <c r="K28" s="85">
        <f t="shared" si="5"/>
        <v>0</v>
      </c>
      <c r="L28" s="87">
        <f t="shared" si="6"/>
        <v>-2.4197789361696974E-3</v>
      </c>
    </row>
    <row r="29" spans="2:12" x14ac:dyDescent="0.2">
      <c r="B29" s="151" t="s">
        <v>72</v>
      </c>
      <c r="C29" s="146" t="s">
        <v>32</v>
      </c>
      <c r="D29" s="41"/>
      <c r="E29" s="83" t="str">
        <f t="shared" si="0"/>
        <v/>
      </c>
      <c r="F29" s="41" t="str">
        <f t="shared" si="1"/>
        <v/>
      </c>
      <c r="G29" s="42" t="str">
        <f t="shared" si="2"/>
        <v/>
      </c>
      <c r="H29" s="42" t="str">
        <f>IF(C29&lt;&gt;"", IF(RANK(G29, $G$4:$G$61)+COUNTIF(G$4:G29,G29)-1&lt;=(C$64-F$62),RANK(G29, $G$4:$G$61)+COUNTIF(G$4:G29,G29)-1, ""), "")</f>
        <v/>
      </c>
      <c r="I29" s="49" t="str">
        <f t="shared" si="3"/>
        <v/>
      </c>
      <c r="J29" s="85" t="str">
        <f t="shared" si="4"/>
        <v/>
      </c>
      <c r="K29" s="85" t="str">
        <f t="shared" si="5"/>
        <v/>
      </c>
      <c r="L29" s="87" t="str">
        <f t="shared" si="6"/>
        <v/>
      </c>
    </row>
    <row r="30" spans="2:12" x14ac:dyDescent="0.2">
      <c r="B30" s="152" t="s">
        <v>73</v>
      </c>
      <c r="C30" s="147">
        <v>177615</v>
      </c>
      <c r="D30" s="142"/>
      <c r="E30" s="143">
        <f t="shared" si="0"/>
        <v>2.3673793085063846</v>
      </c>
      <c r="F30" s="142">
        <f t="shared" si="1"/>
        <v>2</v>
      </c>
      <c r="G30" s="144">
        <f t="shared" si="2"/>
        <v>27563</v>
      </c>
      <c r="H30" s="144" t="str">
        <f>IF(C30&lt;&gt;"", IF(RANK(G30, $G$4:$G$61)+COUNTIF(G$4:G30,G30)-1&lt;=(C$64-F$62),RANK(G30, $G$4:$G$61)+COUNTIF(G$4:G30,G30)-1, ""), "")</f>
        <v/>
      </c>
      <c r="I30" s="144">
        <f t="shared" si="3"/>
        <v>2</v>
      </c>
      <c r="J30" s="130">
        <f t="shared" si="4"/>
        <v>0.21521734388972497</v>
      </c>
      <c r="K30" s="130">
        <f t="shared" si="5"/>
        <v>0.2</v>
      </c>
      <c r="L30" s="131">
        <f t="shared" si="6"/>
        <v>-1.5217343889724955E-2</v>
      </c>
    </row>
    <row r="31" spans="2:12" x14ac:dyDescent="0.2">
      <c r="B31" s="151" t="s">
        <v>74</v>
      </c>
      <c r="C31" s="146" t="s">
        <v>32</v>
      </c>
      <c r="D31" s="41"/>
      <c r="E31" s="83" t="str">
        <f t="shared" si="0"/>
        <v/>
      </c>
      <c r="F31" s="41" t="str">
        <f t="shared" si="1"/>
        <v/>
      </c>
      <c r="G31" s="42" t="str">
        <f t="shared" si="2"/>
        <v/>
      </c>
      <c r="H31" s="42" t="str">
        <f>IF(C31&lt;&gt;"", IF(RANK(G31, $G$4:$G$61)+COUNTIF(G$4:G31,G31)-1&lt;=(C$64-F$62),RANK(G31, $G$4:$G$61)+COUNTIF(G$4:G31,G31)-1, ""), "")</f>
        <v/>
      </c>
      <c r="I31" s="49" t="str">
        <f t="shared" si="3"/>
        <v/>
      </c>
      <c r="J31" s="85" t="str">
        <f t="shared" si="4"/>
        <v/>
      </c>
      <c r="K31" s="85" t="str">
        <f t="shared" si="5"/>
        <v/>
      </c>
      <c r="L31" s="87" t="str">
        <f t="shared" si="6"/>
        <v/>
      </c>
    </row>
    <row r="32" spans="2:12" x14ac:dyDescent="0.2">
      <c r="B32" s="152" t="s">
        <v>75</v>
      </c>
      <c r="C32" s="147">
        <v>115147</v>
      </c>
      <c r="D32" s="142"/>
      <c r="E32" s="143">
        <f t="shared" si="0"/>
        <v>1.5347612827553114</v>
      </c>
      <c r="F32" s="142">
        <f t="shared" si="1"/>
        <v>1</v>
      </c>
      <c r="G32" s="144">
        <f t="shared" si="2"/>
        <v>40121</v>
      </c>
      <c r="H32" s="144">
        <f>IF(C32&lt;&gt;"", IF(RANK(G32, $G$4:$G$61)+COUNTIF(G$4:G32,G32)-1&lt;=(C$64-F$62),RANK(G32, $G$4:$G$61)+COUNTIF(G$4:G32,G32)-1, ""), "")</f>
        <v>2</v>
      </c>
      <c r="I32" s="144">
        <f t="shared" si="3"/>
        <v>2</v>
      </c>
      <c r="J32" s="130">
        <f t="shared" si="4"/>
        <v>0.13952442922540417</v>
      </c>
      <c r="K32" s="130">
        <f t="shared" si="5"/>
        <v>0.2</v>
      </c>
      <c r="L32" s="131">
        <f t="shared" si="6"/>
        <v>6.0475570774595838E-2</v>
      </c>
    </row>
    <row r="33" spans="2:12" x14ac:dyDescent="0.2">
      <c r="B33" s="151" t="s">
        <v>76</v>
      </c>
      <c r="C33" s="146">
        <v>305</v>
      </c>
      <c r="D33" s="41"/>
      <c r="E33" s="83">
        <f t="shared" si="0"/>
        <v>4.0652573774424862E-3</v>
      </c>
      <c r="F33" s="41">
        <f t="shared" si="1"/>
        <v>0</v>
      </c>
      <c r="G33" s="42">
        <f t="shared" si="2"/>
        <v>305</v>
      </c>
      <c r="H33" s="42" t="str">
        <f>IF(C33&lt;&gt;"", IF(RANK(G33, $G$4:$G$61)+COUNTIF(G$4:G33,G33)-1&lt;=(C$64-F$62),RANK(G33, $G$4:$G$61)+COUNTIF(G$4:G33,G33)-1, ""), "")</f>
        <v/>
      </c>
      <c r="I33" s="49">
        <f t="shared" si="3"/>
        <v>0</v>
      </c>
      <c r="J33" s="85">
        <f t="shared" si="4"/>
        <v>3.69570643731476E-4</v>
      </c>
      <c r="K33" s="85">
        <f t="shared" si="5"/>
        <v>0</v>
      </c>
      <c r="L33" s="87">
        <f t="shared" si="6"/>
        <v>-3.69570643731476E-4</v>
      </c>
    </row>
    <row r="34" spans="2:12" x14ac:dyDescent="0.2">
      <c r="B34" s="151" t="s">
        <v>77</v>
      </c>
      <c r="C34" s="146" t="s">
        <v>32</v>
      </c>
      <c r="D34" s="41"/>
      <c r="E34" s="83" t="str">
        <f t="shared" si="0"/>
        <v/>
      </c>
      <c r="F34" s="41" t="str">
        <f t="shared" si="1"/>
        <v/>
      </c>
      <c r="G34" s="42" t="str">
        <f t="shared" si="2"/>
        <v/>
      </c>
      <c r="H34" s="42" t="str">
        <f>IF(C34&lt;&gt;"", IF(RANK(G34, $G$4:$G$61)+COUNTIF(G$4:G34,G34)-1&lt;=(C$64-F$62),RANK(G34, $G$4:$G$61)+COUNTIF(G$4:G34,G34)-1, ""), "")</f>
        <v/>
      </c>
      <c r="I34" s="49" t="str">
        <f t="shared" si="3"/>
        <v/>
      </c>
      <c r="J34" s="85" t="str">
        <f t="shared" si="4"/>
        <v/>
      </c>
      <c r="K34" s="85" t="str">
        <f t="shared" si="5"/>
        <v/>
      </c>
      <c r="L34" s="87" t="str">
        <f t="shared" si="6"/>
        <v/>
      </c>
    </row>
    <row r="35" spans="2:12" x14ac:dyDescent="0.2">
      <c r="B35" s="151" t="s">
        <v>78</v>
      </c>
      <c r="C35" s="146">
        <v>154</v>
      </c>
      <c r="D35" s="41"/>
      <c r="E35" s="83">
        <f t="shared" si="0"/>
        <v>2.0526217577906325E-3</v>
      </c>
      <c r="F35" s="41">
        <f t="shared" si="1"/>
        <v>0</v>
      </c>
      <c r="G35" s="42">
        <f t="shared" si="2"/>
        <v>154</v>
      </c>
      <c r="H35" s="42" t="str">
        <f>IF(C35&lt;&gt;"", IF(RANK(G35, $G$4:$G$61)+COUNTIF(G$4:G35,G35)-1&lt;=(C$64-F$62),RANK(G35, $G$4:$G$61)+COUNTIF(G$4:G35,G35)-1, ""), "")</f>
        <v/>
      </c>
      <c r="I35" s="49">
        <f t="shared" si="3"/>
        <v>0</v>
      </c>
      <c r="J35" s="85">
        <f t="shared" si="4"/>
        <v>1.8660288240867969E-4</v>
      </c>
      <c r="K35" s="85">
        <f t="shared" si="5"/>
        <v>0</v>
      </c>
      <c r="L35" s="87">
        <f t="shared" si="6"/>
        <v>-1.8660288240867969E-4</v>
      </c>
    </row>
    <row r="36" spans="2:12" x14ac:dyDescent="0.2">
      <c r="B36" s="151" t="s">
        <v>79</v>
      </c>
      <c r="C36" s="146">
        <v>528</v>
      </c>
      <c r="D36" s="41"/>
      <c r="E36" s="83">
        <f t="shared" si="0"/>
        <v>7.037560312425026E-3</v>
      </c>
      <c r="F36" s="41">
        <f t="shared" si="1"/>
        <v>0</v>
      </c>
      <c r="G36" s="42">
        <f t="shared" si="2"/>
        <v>528</v>
      </c>
      <c r="H36" s="42" t="str">
        <f>IF(C36&lt;&gt;"", IF(RANK(G36, $G$4:$G$61)+COUNTIF(G$4:G36,G36)-1&lt;=(C$64-F$62),RANK(G36, $G$4:$G$61)+COUNTIF(G$4:G36,G36)-1, ""), "")</f>
        <v/>
      </c>
      <c r="I36" s="49">
        <f t="shared" si="3"/>
        <v>0</v>
      </c>
      <c r="J36" s="85">
        <f t="shared" si="4"/>
        <v>6.397813111154733E-4</v>
      </c>
      <c r="K36" s="85">
        <f t="shared" si="5"/>
        <v>0</v>
      </c>
      <c r="L36" s="87">
        <f t="shared" si="6"/>
        <v>-6.397813111154733E-4</v>
      </c>
    </row>
    <row r="37" spans="2:12" x14ac:dyDescent="0.2">
      <c r="B37" s="151" t="s">
        <v>80</v>
      </c>
      <c r="C37" s="146">
        <v>1686</v>
      </c>
      <c r="D37" s="41"/>
      <c r="E37" s="83">
        <f t="shared" si="0"/>
        <v>2.2472209633993549E-2</v>
      </c>
      <c r="F37" s="41">
        <f t="shared" si="1"/>
        <v>0</v>
      </c>
      <c r="G37" s="42">
        <f t="shared" si="2"/>
        <v>1686</v>
      </c>
      <c r="H37" s="42" t="str">
        <f>IF(C37&lt;&gt;"", IF(RANK(G37, $G$4:$G$61)+COUNTIF(G$4:G37,G37)-1&lt;=(C$64-F$62),RANK(G37, $G$4:$G$61)+COUNTIF(G$4:G37,G37)-1, ""), "")</f>
        <v/>
      </c>
      <c r="I37" s="49">
        <f t="shared" si="3"/>
        <v>0</v>
      </c>
      <c r="J37" s="85">
        <f t="shared" si="4"/>
        <v>2.0429380502664544E-3</v>
      </c>
      <c r="K37" s="85">
        <f t="shared" si="5"/>
        <v>0</v>
      </c>
      <c r="L37" s="87">
        <f t="shared" si="6"/>
        <v>-2.0429380502664544E-3</v>
      </c>
    </row>
    <row r="38" spans="2:12" x14ac:dyDescent="0.2">
      <c r="B38" s="151" t="s">
        <v>81</v>
      </c>
      <c r="C38" s="146" t="s">
        <v>32</v>
      </c>
      <c r="D38" s="41"/>
      <c r="E38" s="83" t="str">
        <f t="shared" si="0"/>
        <v/>
      </c>
      <c r="F38" s="41" t="str">
        <f t="shared" si="1"/>
        <v/>
      </c>
      <c r="G38" s="42" t="str">
        <f t="shared" si="2"/>
        <v/>
      </c>
      <c r="H38" s="42" t="str">
        <f>IF(C38&lt;&gt;"", IF(RANK(G38, $G$4:$G$61)+COUNTIF(G$4:G38,G38)-1&lt;=(C$64-F$62),RANK(G38, $G$4:$G$61)+COUNTIF(G$4:G38,G38)-1, ""), "")</f>
        <v/>
      </c>
      <c r="I38" s="49" t="str">
        <f t="shared" si="3"/>
        <v/>
      </c>
      <c r="J38" s="85" t="str">
        <f t="shared" si="4"/>
        <v/>
      </c>
      <c r="K38" s="85" t="str">
        <f t="shared" si="5"/>
        <v/>
      </c>
      <c r="L38" s="87" t="str">
        <f t="shared" si="6"/>
        <v/>
      </c>
    </row>
    <row r="39" spans="2:12" x14ac:dyDescent="0.2">
      <c r="B39" s="151" t="s">
        <v>82</v>
      </c>
      <c r="C39" s="146">
        <v>201</v>
      </c>
      <c r="D39" s="41"/>
      <c r="E39" s="83">
        <f t="shared" si="0"/>
        <v>2.6790712552981631E-3</v>
      </c>
      <c r="F39" s="41">
        <f t="shared" si="1"/>
        <v>0</v>
      </c>
      <c r="G39" s="42">
        <f t="shared" si="2"/>
        <v>201</v>
      </c>
      <c r="H39" s="42" t="str">
        <f>IF(C39&lt;&gt;"", IF(RANK(G39, $G$4:$G$61)+COUNTIF(G$4:G39,G39)-1&lt;=(C$64-F$62),RANK(G39, $G$4:$G$61)+COUNTIF(G$4:G39,G39)-1, ""), "")</f>
        <v/>
      </c>
      <c r="I39" s="49">
        <f t="shared" si="3"/>
        <v>0</v>
      </c>
      <c r="J39" s="85">
        <f t="shared" si="4"/>
        <v>2.4355311275418585E-4</v>
      </c>
      <c r="K39" s="85">
        <f t="shared" si="5"/>
        <v>0</v>
      </c>
      <c r="L39" s="87">
        <f t="shared" si="6"/>
        <v>-2.4355311275418585E-4</v>
      </c>
    </row>
    <row r="40" spans="2:12" x14ac:dyDescent="0.2">
      <c r="B40" s="151" t="s">
        <v>83</v>
      </c>
      <c r="C40" s="146" t="s">
        <v>32</v>
      </c>
      <c r="D40" s="41"/>
      <c r="E40" s="83" t="str">
        <f t="shared" si="0"/>
        <v/>
      </c>
      <c r="F40" s="41" t="str">
        <f t="shared" si="1"/>
        <v/>
      </c>
      <c r="G40" s="42" t="str">
        <f t="shared" si="2"/>
        <v/>
      </c>
      <c r="H40" s="42" t="str">
        <f>IF(C40&lt;&gt;"", IF(RANK(G40, $G$4:$G$61)+COUNTIF(G$4:G40,G40)-1&lt;=(C$64-F$62),RANK(G40, $G$4:$G$61)+COUNTIF(G$4:G40,G40)-1, ""), "")</f>
        <v/>
      </c>
      <c r="I40" s="49" t="str">
        <f t="shared" si="3"/>
        <v/>
      </c>
      <c r="J40" s="85" t="str">
        <f t="shared" si="4"/>
        <v/>
      </c>
      <c r="K40" s="85" t="str">
        <f t="shared" si="5"/>
        <v/>
      </c>
      <c r="L40" s="87" t="str">
        <f t="shared" si="6"/>
        <v/>
      </c>
    </row>
    <row r="41" spans="2:12" x14ac:dyDescent="0.2">
      <c r="B41" s="151" t="s">
        <v>84</v>
      </c>
      <c r="C41" s="146">
        <v>238</v>
      </c>
      <c r="D41" s="41"/>
      <c r="E41" s="83">
        <f t="shared" si="0"/>
        <v>3.1722336256764321E-3</v>
      </c>
      <c r="F41" s="41">
        <f t="shared" si="1"/>
        <v>0</v>
      </c>
      <c r="G41" s="42">
        <f t="shared" si="2"/>
        <v>238</v>
      </c>
      <c r="H41" s="42" t="str">
        <f>IF(C41&lt;&gt;"", IF(RANK(G41, $G$4:$G$61)+COUNTIF(G$4:G41,G41)-1&lt;=(C$64-F$62),RANK(G41, $G$4:$G$61)+COUNTIF(G$4:G41,G41)-1, ""), "")</f>
        <v/>
      </c>
      <c r="I41" s="49">
        <f t="shared" si="3"/>
        <v>0</v>
      </c>
      <c r="J41" s="85">
        <f t="shared" si="4"/>
        <v>2.8838627281341407E-4</v>
      </c>
      <c r="K41" s="85">
        <f t="shared" si="5"/>
        <v>0</v>
      </c>
      <c r="L41" s="87">
        <f t="shared" si="6"/>
        <v>-2.8838627281341407E-4</v>
      </c>
    </row>
    <row r="42" spans="2:12" x14ac:dyDescent="0.2">
      <c r="B42" s="151" t="s">
        <v>85</v>
      </c>
      <c r="C42" s="146">
        <v>1814</v>
      </c>
      <c r="D42" s="41"/>
      <c r="E42" s="83">
        <f t="shared" si="0"/>
        <v>2.4178284861248102E-2</v>
      </c>
      <c r="F42" s="41">
        <f t="shared" si="1"/>
        <v>0</v>
      </c>
      <c r="G42" s="42">
        <f t="shared" si="2"/>
        <v>1814</v>
      </c>
      <c r="H42" s="42" t="str">
        <f>IF(C42&lt;&gt;"", IF(RANK(G42, $G$4:$G$61)+COUNTIF(G$4:G42,G42)-1&lt;=(C$64-F$62),RANK(G42, $G$4:$G$61)+COUNTIF(G$4:G42,G42)-1, ""), "")</f>
        <v/>
      </c>
      <c r="I42" s="49">
        <f t="shared" si="3"/>
        <v>0</v>
      </c>
      <c r="J42" s="85">
        <f t="shared" si="4"/>
        <v>2.1980365499308114E-3</v>
      </c>
      <c r="K42" s="85">
        <f t="shared" si="5"/>
        <v>0</v>
      </c>
      <c r="L42" s="87">
        <f t="shared" si="6"/>
        <v>-2.1980365499308114E-3</v>
      </c>
    </row>
    <row r="43" spans="2:12" x14ac:dyDescent="0.2">
      <c r="B43" s="151" t="s">
        <v>86</v>
      </c>
      <c r="C43" s="146">
        <v>11838</v>
      </c>
      <c r="D43" s="41"/>
      <c r="E43" s="83">
        <f t="shared" si="0"/>
        <v>0.1577853010956202</v>
      </c>
      <c r="F43" s="41">
        <f t="shared" si="1"/>
        <v>0</v>
      </c>
      <c r="G43" s="42">
        <f t="shared" si="2"/>
        <v>11838</v>
      </c>
      <c r="H43" s="42" t="str">
        <f>IF(C43&lt;&gt;"", IF(RANK(G43, $G$4:$G$61)+COUNTIF(G$4:G43,G43)-1&lt;=(C$64-F$62),RANK(G43, $G$4:$G$61)+COUNTIF(G$4:G43,G43)-1, ""), "")</f>
        <v/>
      </c>
      <c r="I43" s="49">
        <f t="shared" si="3"/>
        <v>0</v>
      </c>
      <c r="J43" s="85">
        <f t="shared" si="4"/>
        <v>1.4344187804895782E-2</v>
      </c>
      <c r="K43" s="85">
        <f t="shared" si="5"/>
        <v>0</v>
      </c>
      <c r="L43" s="87">
        <f t="shared" si="6"/>
        <v>-1.4344187804895782E-2</v>
      </c>
    </row>
    <row r="44" spans="2:12" x14ac:dyDescent="0.2">
      <c r="B44" s="151" t="s">
        <v>87</v>
      </c>
      <c r="C44" s="146" t="s">
        <v>32</v>
      </c>
      <c r="D44" s="41"/>
      <c r="E44" s="83" t="str">
        <f t="shared" si="0"/>
        <v/>
      </c>
      <c r="F44" s="41" t="str">
        <f t="shared" si="1"/>
        <v/>
      </c>
      <c r="G44" s="42" t="str">
        <f t="shared" si="2"/>
        <v/>
      </c>
      <c r="H44" s="42" t="str">
        <f>IF(C44&lt;&gt;"", IF(RANK(G44, $G$4:$G$61)+COUNTIF(G$4:G44,G44)-1&lt;=(C$64-F$62),RANK(G44, $G$4:$G$61)+COUNTIF(G$4:G44,G44)-1, ""), "")</f>
        <v/>
      </c>
      <c r="I44" s="49" t="str">
        <f t="shared" si="3"/>
        <v/>
      </c>
      <c r="J44" s="85" t="str">
        <f t="shared" si="4"/>
        <v/>
      </c>
      <c r="K44" s="85" t="str">
        <f t="shared" si="5"/>
        <v/>
      </c>
      <c r="L44" s="87" t="str">
        <f t="shared" si="6"/>
        <v/>
      </c>
    </row>
    <row r="45" spans="2:12" x14ac:dyDescent="0.2">
      <c r="B45" s="151" t="s">
        <v>88</v>
      </c>
      <c r="C45" s="146" t="s">
        <v>32</v>
      </c>
      <c r="D45" s="41"/>
      <c r="E45" s="83" t="str">
        <f t="shared" si="0"/>
        <v/>
      </c>
      <c r="F45" s="41" t="str">
        <f t="shared" si="1"/>
        <v/>
      </c>
      <c r="G45" s="42" t="str">
        <f t="shared" si="2"/>
        <v/>
      </c>
      <c r="H45" s="42" t="str">
        <f>IF(C45&lt;&gt;"", IF(RANK(G45, $G$4:$G$61)+COUNTIF(G$4:G45,G45)-1&lt;=(C$64-F$62),RANK(G45, $G$4:$G$61)+COUNTIF(G$4:G45,G45)-1, ""), "")</f>
        <v/>
      </c>
      <c r="I45" s="49" t="str">
        <f t="shared" si="3"/>
        <v/>
      </c>
      <c r="J45" s="85" t="str">
        <f t="shared" si="4"/>
        <v/>
      </c>
      <c r="K45" s="85" t="str">
        <f t="shared" si="5"/>
        <v/>
      </c>
      <c r="L45" s="87" t="str">
        <f t="shared" si="6"/>
        <v/>
      </c>
    </row>
    <row r="46" spans="2:12" x14ac:dyDescent="0.2">
      <c r="B46" s="151" t="s">
        <v>89</v>
      </c>
      <c r="C46" s="146">
        <v>2406</v>
      </c>
      <c r="D46" s="41"/>
      <c r="E46" s="83">
        <f t="shared" si="0"/>
        <v>3.2068882787300405E-2</v>
      </c>
      <c r="F46" s="41">
        <f t="shared" si="1"/>
        <v>0</v>
      </c>
      <c r="G46" s="42">
        <f t="shared" si="2"/>
        <v>2406</v>
      </c>
      <c r="H46" s="42" t="str">
        <f>IF(C46&lt;&gt;"", IF(RANK(G46, $G$4:$G$61)+COUNTIF(G$4:G46,G46)-1&lt;=(C$64-F$62),RANK(G46, $G$4:$G$61)+COUNTIF(G$4:G46,G46)-1, ""), "")</f>
        <v/>
      </c>
      <c r="I46" s="49">
        <f t="shared" si="3"/>
        <v>0</v>
      </c>
      <c r="J46" s="85">
        <f t="shared" si="4"/>
        <v>2.9153671108784634E-3</v>
      </c>
      <c r="K46" s="85">
        <f t="shared" si="5"/>
        <v>0</v>
      </c>
      <c r="L46" s="87">
        <f t="shared" si="6"/>
        <v>-2.9153671108784634E-3</v>
      </c>
    </row>
    <row r="47" spans="2:12" x14ac:dyDescent="0.2">
      <c r="B47" s="151" t="s">
        <v>90</v>
      </c>
      <c r="C47" s="146">
        <v>104</v>
      </c>
      <c r="D47" s="41"/>
      <c r="E47" s="83">
        <f t="shared" si="0"/>
        <v>1.3861861221443233E-3</v>
      </c>
      <c r="F47" s="41">
        <f t="shared" si="1"/>
        <v>0</v>
      </c>
      <c r="G47" s="42">
        <f t="shared" si="2"/>
        <v>104</v>
      </c>
      <c r="H47" s="42" t="str">
        <f>IF(C47&lt;&gt;"", IF(RANK(G47, $G$4:$G$61)+COUNTIF(G$4:G47,G47)-1&lt;=(C$64-F$62),RANK(G47, $G$4:$G$61)+COUNTIF(G$4:G47,G47)-1, ""), "")</f>
        <v/>
      </c>
      <c r="I47" s="49">
        <f t="shared" si="3"/>
        <v>0</v>
      </c>
      <c r="J47" s="85">
        <f t="shared" si="4"/>
        <v>1.2601753097729018E-4</v>
      </c>
      <c r="K47" s="85">
        <f t="shared" si="5"/>
        <v>0</v>
      </c>
      <c r="L47" s="87">
        <f t="shared" si="6"/>
        <v>-1.2601753097729018E-4</v>
      </c>
    </row>
    <row r="48" spans="2:12" x14ac:dyDescent="0.2">
      <c r="B48" s="151" t="s">
        <v>91</v>
      </c>
      <c r="C48" s="146">
        <v>195</v>
      </c>
      <c r="D48" s="41"/>
      <c r="E48" s="83">
        <f t="shared" si="0"/>
        <v>2.5990989790206061E-3</v>
      </c>
      <c r="F48" s="41">
        <f t="shared" si="1"/>
        <v>0</v>
      </c>
      <c r="G48" s="42">
        <f t="shared" si="2"/>
        <v>195</v>
      </c>
      <c r="H48" s="42" t="str">
        <f>IF(C48&lt;&gt;"", IF(RANK(G48, $G$4:$G$61)+COUNTIF(G$4:G48,G48)-1&lt;=(C$64-F$62),RANK(G48, $G$4:$G$61)+COUNTIF(G$4:G48,G48)-1, ""), "")</f>
        <v/>
      </c>
      <c r="I48" s="49">
        <f t="shared" si="3"/>
        <v>0</v>
      </c>
      <c r="J48" s="85">
        <f t="shared" si="4"/>
        <v>2.362828705824191E-4</v>
      </c>
      <c r="K48" s="85">
        <f t="shared" si="5"/>
        <v>0</v>
      </c>
      <c r="L48" s="87">
        <f t="shared" si="6"/>
        <v>-2.362828705824191E-4</v>
      </c>
    </row>
    <row r="49" spans="2:12" x14ac:dyDescent="0.2">
      <c r="B49" s="151" t="s">
        <v>92</v>
      </c>
      <c r="C49" s="146">
        <v>556</v>
      </c>
      <c r="D49" s="41"/>
      <c r="E49" s="83">
        <f t="shared" si="0"/>
        <v>7.4107642683869596E-3</v>
      </c>
      <c r="F49" s="41">
        <f t="shared" si="1"/>
        <v>0</v>
      </c>
      <c r="G49" s="42">
        <f t="shared" si="2"/>
        <v>556</v>
      </c>
      <c r="H49" s="42" t="str">
        <f>IF(C49&lt;&gt;"", IF(RANK(G49, $G$4:$G$61)+COUNTIF(G$4:G49,G49)-1&lt;=(C$64-F$62),RANK(G49, $G$4:$G$61)+COUNTIF(G$4:G49,G49)-1, ""), "")</f>
        <v/>
      </c>
      <c r="I49" s="49">
        <f t="shared" si="3"/>
        <v>0</v>
      </c>
      <c r="J49" s="85">
        <f t="shared" si="4"/>
        <v>6.7370910791705136E-4</v>
      </c>
      <c r="K49" s="85">
        <f t="shared" si="5"/>
        <v>0</v>
      </c>
      <c r="L49" s="87">
        <f t="shared" si="6"/>
        <v>-6.7370910791705136E-4</v>
      </c>
    </row>
    <row r="50" spans="2:12" x14ac:dyDescent="0.2">
      <c r="B50" s="151" t="s">
        <v>93</v>
      </c>
      <c r="C50" s="146">
        <v>18514</v>
      </c>
      <c r="D50" s="41"/>
      <c r="E50" s="83">
        <f t="shared" si="0"/>
        <v>0.24676778716711539</v>
      </c>
      <c r="F50" s="41">
        <f t="shared" si="1"/>
        <v>0</v>
      </c>
      <c r="G50" s="42">
        <f t="shared" si="2"/>
        <v>18514</v>
      </c>
      <c r="H50" s="42" t="str">
        <f>IF(C50&lt;&gt;"", IF(RANK(G50, $G$4:$G$61)+COUNTIF(G$4:G50,G50)-1&lt;=(C$64-F$62),RANK(G50, $G$4:$G$61)+COUNTIF(G$4:G50,G50)-1, ""), "")</f>
        <v/>
      </c>
      <c r="I50" s="49">
        <f t="shared" si="3"/>
        <v>0</v>
      </c>
      <c r="J50" s="85">
        <f t="shared" si="4"/>
        <v>2.2433543928014908E-2</v>
      </c>
      <c r="K50" s="85">
        <f t="shared" si="5"/>
        <v>0</v>
      </c>
      <c r="L50" s="87">
        <f t="shared" si="6"/>
        <v>-2.2433543928014908E-2</v>
      </c>
    </row>
    <row r="51" spans="2:12" x14ac:dyDescent="0.2">
      <c r="B51" s="151" t="s">
        <v>94</v>
      </c>
      <c r="C51" s="146">
        <v>1342</v>
      </c>
      <c r="D51" s="41"/>
      <c r="E51" s="83">
        <f t="shared" si="0"/>
        <v>1.7887132460746941E-2</v>
      </c>
      <c r="F51" s="41">
        <f t="shared" si="1"/>
        <v>0</v>
      </c>
      <c r="G51" s="42">
        <f t="shared" si="2"/>
        <v>1342</v>
      </c>
      <c r="H51" s="42" t="str">
        <f>IF(C51&lt;&gt;"", IF(RANK(G51, $G$4:$G$61)+COUNTIF(G$4:G51,G51)-1&lt;=(C$64-F$62),RANK(G51, $G$4:$G$61)+COUNTIF(G$4:G51,G51)-1, ""), "")</f>
        <v/>
      </c>
      <c r="I51" s="49">
        <f t="shared" si="3"/>
        <v>0</v>
      </c>
      <c r="J51" s="85">
        <f t="shared" si="4"/>
        <v>1.6261108324184944E-3</v>
      </c>
      <c r="K51" s="85">
        <f t="shared" si="5"/>
        <v>0</v>
      </c>
      <c r="L51" s="87">
        <f t="shared" si="6"/>
        <v>-1.6261108324184944E-3</v>
      </c>
    </row>
    <row r="52" spans="2:12" x14ac:dyDescent="0.2">
      <c r="B52" s="151" t="s">
        <v>95</v>
      </c>
      <c r="C52" s="146">
        <v>915</v>
      </c>
      <c r="D52" s="41"/>
      <c r="E52" s="83">
        <f t="shared" si="0"/>
        <v>1.219577213232746E-2</v>
      </c>
      <c r="F52" s="41">
        <f t="shared" si="1"/>
        <v>0</v>
      </c>
      <c r="G52" s="42">
        <f t="shared" si="2"/>
        <v>915</v>
      </c>
      <c r="H52" s="42" t="str">
        <f>IF(C52&lt;&gt;"", IF(RANK(G52, $G$4:$G$61)+COUNTIF(G$4:G52,G52)-1&lt;=(C$64-F$62),RANK(G52, $G$4:$G$61)+COUNTIF(G$4:G52,G52)-1, ""), "")</f>
        <v/>
      </c>
      <c r="I52" s="49">
        <f t="shared" si="3"/>
        <v>0</v>
      </c>
      <c r="J52" s="85">
        <f t="shared" si="4"/>
        <v>1.1087119311944281E-3</v>
      </c>
      <c r="K52" s="85">
        <f t="shared" si="5"/>
        <v>0</v>
      </c>
      <c r="L52" s="87">
        <f t="shared" si="6"/>
        <v>-1.1087119311944281E-3</v>
      </c>
    </row>
    <row r="53" spans="2:12" x14ac:dyDescent="0.2">
      <c r="B53" s="151" t="s">
        <v>96</v>
      </c>
      <c r="C53" s="146">
        <v>1170</v>
      </c>
      <c r="D53" s="41"/>
      <c r="E53" s="83">
        <f t="shared" si="0"/>
        <v>1.5594593874123637E-2</v>
      </c>
      <c r="F53" s="41">
        <f t="shared" si="1"/>
        <v>0</v>
      </c>
      <c r="G53" s="42">
        <f t="shared" si="2"/>
        <v>1170</v>
      </c>
      <c r="H53" s="42" t="str">
        <f>IF(C53&lt;&gt;"", IF(RANK(G53, $G$4:$G$61)+COUNTIF(G$4:G53,G53)-1&lt;=(C$64-F$62),RANK(G53, $G$4:$G$61)+COUNTIF(G$4:G53,G53)-1, ""), "")</f>
        <v/>
      </c>
      <c r="I53" s="49">
        <f t="shared" si="3"/>
        <v>0</v>
      </c>
      <c r="J53" s="85">
        <f t="shared" si="4"/>
        <v>1.4176972234945147E-3</v>
      </c>
      <c r="K53" s="85">
        <f t="shared" si="5"/>
        <v>0</v>
      </c>
      <c r="L53" s="87">
        <f t="shared" si="6"/>
        <v>-1.4176972234945147E-3</v>
      </c>
    </row>
    <row r="54" spans="2:12" x14ac:dyDescent="0.2">
      <c r="B54" s="151" t="s">
        <v>97</v>
      </c>
      <c r="C54" s="146">
        <v>25544</v>
      </c>
      <c r="D54" s="41"/>
      <c r="E54" s="83">
        <f t="shared" si="0"/>
        <v>0.34046863753898648</v>
      </c>
      <c r="F54" s="41">
        <f t="shared" si="1"/>
        <v>0</v>
      </c>
      <c r="G54" s="42">
        <f t="shared" si="2"/>
        <v>25544</v>
      </c>
      <c r="H54" s="42" t="str">
        <f>IF(C54&lt;&gt;"", IF(RANK(G54, $G$4:$G$61)+COUNTIF(G$4:G54,G54)-1&lt;=(C$64-F$62),RANK(G54, $G$4:$G$61)+COUNTIF(G$4:G54,G54)-1, ""), "")</f>
        <v/>
      </c>
      <c r="I54" s="49">
        <f t="shared" si="3"/>
        <v>0</v>
      </c>
      <c r="J54" s="85">
        <f t="shared" si="4"/>
        <v>3.0951844339268276E-2</v>
      </c>
      <c r="K54" s="85">
        <f t="shared" si="5"/>
        <v>0</v>
      </c>
      <c r="L54" s="87">
        <f t="shared" si="6"/>
        <v>-3.0951844339268276E-2</v>
      </c>
    </row>
    <row r="55" spans="2:12" x14ac:dyDescent="0.2">
      <c r="B55" s="151" t="s">
        <v>98</v>
      </c>
      <c r="C55" s="146" t="s">
        <v>32</v>
      </c>
      <c r="D55" s="41"/>
      <c r="E55" s="83" t="str">
        <f t="shared" si="0"/>
        <v/>
      </c>
      <c r="F55" s="41" t="str">
        <f t="shared" si="1"/>
        <v/>
      </c>
      <c r="G55" s="42" t="str">
        <f t="shared" si="2"/>
        <v/>
      </c>
      <c r="H55" s="42" t="str">
        <f>IF(C55&lt;&gt;"", IF(RANK(G55, $G$4:$G$61)+COUNTIF(G$4:G55,G55)-1&lt;=(C$64-F$62),RANK(G55, $G$4:$G$61)+COUNTIF(G$4:G55,G55)-1, ""), "")</f>
        <v/>
      </c>
      <c r="I55" s="49" t="str">
        <f t="shared" si="3"/>
        <v/>
      </c>
      <c r="J55" s="85" t="str">
        <f t="shared" si="4"/>
        <v/>
      </c>
      <c r="K55" s="85" t="str">
        <f t="shared" si="5"/>
        <v/>
      </c>
      <c r="L55" s="87" t="str">
        <f t="shared" si="6"/>
        <v/>
      </c>
    </row>
    <row r="56" spans="2:12" x14ac:dyDescent="0.2">
      <c r="B56" s="151" t="s">
        <v>99</v>
      </c>
      <c r="C56" s="146" t="s">
        <v>32</v>
      </c>
      <c r="D56" s="41"/>
      <c r="E56" s="83" t="str">
        <f t="shared" si="0"/>
        <v/>
      </c>
      <c r="F56" s="41" t="str">
        <f t="shared" si="1"/>
        <v/>
      </c>
      <c r="G56" s="42" t="str">
        <f t="shared" si="2"/>
        <v/>
      </c>
      <c r="H56" s="42" t="str">
        <f>IF(C56&lt;&gt;"", IF(RANK(G56, $G$4:$G$61)+COUNTIF(G$4:G56,G56)-1&lt;=(C$64-F$62),RANK(G56, $G$4:$G$61)+COUNTIF(G$4:G56,G56)-1, ""), "")</f>
        <v/>
      </c>
      <c r="I56" s="49" t="str">
        <f t="shared" si="3"/>
        <v/>
      </c>
      <c r="J56" s="85" t="str">
        <f t="shared" si="4"/>
        <v/>
      </c>
      <c r="K56" s="85" t="str">
        <f t="shared" si="5"/>
        <v/>
      </c>
      <c r="L56" s="87" t="str">
        <f t="shared" si="6"/>
        <v/>
      </c>
    </row>
    <row r="57" spans="2:12" x14ac:dyDescent="0.2">
      <c r="B57" s="151" t="s">
        <v>100</v>
      </c>
      <c r="C57" s="146" t="s">
        <v>32</v>
      </c>
      <c r="D57" s="41"/>
      <c r="E57" s="83" t="str">
        <f t="shared" si="0"/>
        <v/>
      </c>
      <c r="F57" s="41" t="str">
        <f t="shared" si="1"/>
        <v/>
      </c>
      <c r="G57" s="42" t="str">
        <f t="shared" si="2"/>
        <v/>
      </c>
      <c r="H57" s="42" t="str">
        <f>IF(C57&lt;&gt;"", IF(RANK(G57, $G$4:$G$61)+COUNTIF(G$4:G57,G57)-1&lt;=(C$64-F$62),RANK(G57, $G$4:$G$61)+COUNTIF(G$4:G57,G57)-1, ""), "")</f>
        <v/>
      </c>
      <c r="I57" s="49" t="str">
        <f t="shared" si="3"/>
        <v/>
      </c>
      <c r="J57" s="85" t="str">
        <f t="shared" si="4"/>
        <v/>
      </c>
      <c r="K57" s="85" t="str">
        <f t="shared" si="5"/>
        <v/>
      </c>
      <c r="L57" s="87" t="str">
        <f t="shared" si="6"/>
        <v/>
      </c>
    </row>
    <row r="58" spans="2:12" x14ac:dyDescent="0.2">
      <c r="B58" s="151" t="s">
        <v>101</v>
      </c>
      <c r="C58" s="146">
        <v>307</v>
      </c>
      <c r="D58" s="41"/>
      <c r="E58" s="83">
        <f t="shared" si="0"/>
        <v>4.091914802868339E-3</v>
      </c>
      <c r="F58" s="41">
        <f t="shared" si="1"/>
        <v>0</v>
      </c>
      <c r="G58" s="42">
        <f t="shared" si="2"/>
        <v>307</v>
      </c>
      <c r="H58" s="42" t="str">
        <f>IF(C58&lt;&gt;"", IF(RANK(G58, $G$4:$G$61)+COUNTIF(G$4:G58,G58)-1&lt;=(C$64-F$62),RANK(G58, $G$4:$G$61)+COUNTIF(G$4:G58,G58)-1, ""), "")</f>
        <v/>
      </c>
      <c r="I58" s="49">
        <f t="shared" si="3"/>
        <v>0</v>
      </c>
      <c r="J58" s="85">
        <f t="shared" si="4"/>
        <v>3.7199405778873159E-4</v>
      </c>
      <c r="K58" s="85">
        <f t="shared" si="5"/>
        <v>0</v>
      </c>
      <c r="L58" s="87">
        <f t="shared" si="6"/>
        <v>-3.7199405778873159E-4</v>
      </c>
    </row>
    <row r="59" spans="2:12" x14ac:dyDescent="0.2">
      <c r="B59" s="151" t="s">
        <v>102</v>
      </c>
      <c r="C59" s="146" t="s">
        <v>32</v>
      </c>
      <c r="D59" s="41"/>
      <c r="E59" s="83" t="str">
        <f t="shared" si="0"/>
        <v/>
      </c>
      <c r="F59" s="41" t="str">
        <f t="shared" si="1"/>
        <v/>
      </c>
      <c r="G59" s="42" t="str">
        <f t="shared" si="2"/>
        <v/>
      </c>
      <c r="H59" s="42" t="str">
        <f>IF(C59&lt;&gt;"", IF(RANK(G59, $G$4:$G$61)+COUNTIF(G$4:G59,G59)-1&lt;=(C$64-F$62),RANK(G59, $G$4:$G$61)+COUNTIF(G$4:G59,G59)-1, ""), "")</f>
        <v/>
      </c>
      <c r="I59" s="49" t="str">
        <f t="shared" si="3"/>
        <v/>
      </c>
      <c r="J59" s="85" t="str">
        <f t="shared" si="4"/>
        <v/>
      </c>
      <c r="K59" s="85" t="str">
        <f t="shared" si="5"/>
        <v/>
      </c>
      <c r="L59" s="87" t="str">
        <f t="shared" si="6"/>
        <v/>
      </c>
    </row>
    <row r="60" spans="2:12" x14ac:dyDescent="0.2">
      <c r="B60" s="151" t="s">
        <v>103</v>
      </c>
      <c r="C60" s="146" t="s">
        <v>32</v>
      </c>
      <c r="D60" s="41"/>
      <c r="E60" s="83" t="str">
        <f t="shared" si="0"/>
        <v/>
      </c>
      <c r="F60" s="41" t="str">
        <f t="shared" si="1"/>
        <v/>
      </c>
      <c r="G60" s="42" t="str">
        <f t="shared" si="2"/>
        <v/>
      </c>
      <c r="H60" s="42" t="str">
        <f>IF(C60&lt;&gt;"", IF(RANK(G60, $G$4:$G$61)+COUNTIF(G$4:G60,G60)-1&lt;=(C$64-F$62),RANK(G60, $G$4:$G$61)+COUNTIF(G$4:G60,G60)-1, ""), "")</f>
        <v/>
      </c>
      <c r="I60" s="49" t="str">
        <f t="shared" si="3"/>
        <v/>
      </c>
      <c r="J60" s="85" t="str">
        <f t="shared" si="4"/>
        <v/>
      </c>
      <c r="K60" s="85" t="str">
        <f t="shared" si="5"/>
        <v/>
      </c>
      <c r="L60" s="87" t="str">
        <f t="shared" si="6"/>
        <v/>
      </c>
    </row>
    <row r="61" spans="2:12" ht="17" thickBot="1" x14ac:dyDescent="0.25">
      <c r="B61" s="153" t="s">
        <v>104</v>
      </c>
      <c r="C61" s="146" t="s">
        <v>32</v>
      </c>
      <c r="D61" s="84"/>
      <c r="E61" s="83" t="str">
        <f t="shared" si="0"/>
        <v/>
      </c>
      <c r="F61" s="84" t="str">
        <f t="shared" si="1"/>
        <v/>
      </c>
      <c r="G61" s="42" t="str">
        <f t="shared" si="2"/>
        <v/>
      </c>
      <c r="H61" s="42" t="str">
        <f>IF(C61&lt;&gt;"", IF(RANK(G61, $G$4:$G$61)+COUNTIF(G$4:G61,G61)-1&lt;=(C$64-F$62),RANK(G61, $G$4:$G$61)+COUNTIF(G$4:G61,G61)-1, ""), "")</f>
        <v/>
      </c>
      <c r="I61" s="49" t="str">
        <f t="shared" si="3"/>
        <v/>
      </c>
      <c r="J61" s="85" t="str">
        <f t="shared" si="4"/>
        <v/>
      </c>
      <c r="K61" s="85" t="str">
        <f t="shared" si="5"/>
        <v/>
      </c>
      <c r="L61" s="88" t="str">
        <f t="shared" si="6"/>
        <v/>
      </c>
    </row>
    <row r="62" spans="2:12" ht="17" thickBot="1" x14ac:dyDescent="0.25">
      <c r="B62" s="154" t="s">
        <v>0</v>
      </c>
      <c r="C62" s="148">
        <f>SUM(C4:C61)</f>
        <v>825282</v>
      </c>
      <c r="D62" s="51">
        <f>_xlfn.FLOOR.MATH(C62/(C64+1))+1</f>
        <v>75026</v>
      </c>
      <c r="E62" s="109"/>
      <c r="F62" s="51">
        <f>SUM(F4:F61)</f>
        <v>8</v>
      </c>
      <c r="G62" s="51"/>
      <c r="H62" s="51"/>
      <c r="I62" s="52">
        <f>SUM(I4:I61)</f>
        <v>10</v>
      </c>
      <c r="J62" s="59">
        <f>SUM(J4:J61)</f>
        <v>1</v>
      </c>
      <c r="K62" s="59">
        <f>SUM(K4:K61)</f>
        <v>1</v>
      </c>
      <c r="L62" s="60">
        <f>SUM(L4:L61)</f>
        <v>2.5316120727536529E-17</v>
      </c>
    </row>
    <row r="63" spans="2:12" x14ac:dyDescent="0.2">
      <c r="B63" s="45" t="s">
        <v>1</v>
      </c>
      <c r="C63" s="110">
        <v>1456927</v>
      </c>
      <c r="D63" s="111"/>
      <c r="E63" s="61"/>
      <c r="F63" s="61"/>
      <c r="G63" s="61"/>
      <c r="H63" s="61"/>
      <c r="I63" s="61"/>
      <c r="J63" s="61"/>
      <c r="K63" s="61"/>
      <c r="L63" s="62"/>
    </row>
    <row r="64" spans="2:12" ht="17" thickBot="1" x14ac:dyDescent="0.25">
      <c r="B64" s="46" t="s">
        <v>3</v>
      </c>
      <c r="C64" s="79">
        <v>10</v>
      </c>
      <c r="D64" s="47"/>
      <c r="E64" s="47"/>
      <c r="F64" s="47"/>
      <c r="G64" s="47"/>
      <c r="H64" s="47"/>
      <c r="I64" s="47"/>
      <c r="J64" s="47"/>
      <c r="K64" s="47"/>
      <c r="L64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5F86-7566-EF45-9CCD-E64DBA06D95B}">
  <sheetPr codeName="Sheet4"/>
  <dimension ref="B2:L64"/>
  <sheetViews>
    <sheetView workbookViewId="0">
      <selection activeCell="R16" sqref="R16"/>
    </sheetView>
  </sheetViews>
  <sheetFormatPr baseColWidth="10" defaultColWidth="11" defaultRowHeight="16" x14ac:dyDescent="0.2"/>
  <cols>
    <col min="2" max="2" width="41.6640625" customWidth="1"/>
    <col min="10" max="10" width="12.5" customWidth="1"/>
  </cols>
  <sheetData>
    <row r="2" spans="2:12" ht="20" thickBot="1" x14ac:dyDescent="0.3">
      <c r="B2" s="43" t="s">
        <v>37</v>
      </c>
      <c r="D2" s="55"/>
      <c r="E2" s="55"/>
      <c r="F2" s="55"/>
      <c r="G2" s="55"/>
      <c r="H2" s="56"/>
      <c r="I2" s="56"/>
    </row>
    <row r="3" spans="2:12" ht="52" thickBot="1" x14ac:dyDescent="0.25">
      <c r="B3" s="149" t="s">
        <v>17</v>
      </c>
      <c r="C3" s="145" t="s">
        <v>18</v>
      </c>
      <c r="D3" s="51" t="s">
        <v>19</v>
      </c>
      <c r="E3" s="51" t="s">
        <v>20</v>
      </c>
      <c r="F3" s="51" t="s">
        <v>21</v>
      </c>
      <c r="G3" s="51" t="s">
        <v>5</v>
      </c>
      <c r="H3" s="51" t="s">
        <v>22</v>
      </c>
      <c r="I3" s="52" t="s">
        <v>23</v>
      </c>
      <c r="J3" s="53" t="s">
        <v>25</v>
      </c>
      <c r="K3" s="51" t="s">
        <v>24</v>
      </c>
      <c r="L3" s="54" t="s">
        <v>9</v>
      </c>
    </row>
    <row r="4" spans="2:12" x14ac:dyDescent="0.2">
      <c r="B4" s="150" t="s">
        <v>47</v>
      </c>
      <c r="C4" s="146">
        <v>8956</v>
      </c>
      <c r="D4" s="42"/>
      <c r="E4" s="83">
        <f>IF(C4&lt;&gt;"", C4/D$62, "")</f>
        <v>0.10924082747853239</v>
      </c>
      <c r="F4" s="42">
        <f>IF(E4&lt;&gt;"", _xlfn.FLOOR.MATH(E4), "")</f>
        <v>0</v>
      </c>
      <c r="G4" s="42">
        <f>IF(C4&lt;&gt;"", C4-F4*D$62, "")</f>
        <v>8956</v>
      </c>
      <c r="H4" s="42" t="str">
        <f>IF(C4&lt;&gt;"", IF(RANK(G4, $G$4:$G$61)+COUNTIF(G$4:G4,G4)-1&lt;=(C$64-F$62),RANK(G4, $G$4:$G$61)+COUNTIF(G$4:G4,G4)-1, ""), "")</f>
        <v/>
      </c>
      <c r="I4" s="49">
        <f>IF(H4&lt;&gt;"", F4+1, F4)</f>
        <v>0</v>
      </c>
      <c r="J4" s="85">
        <f>IF(C4&lt;&gt;"", C4/$C$62, "")</f>
        <v>2.275878332499827E-3</v>
      </c>
      <c r="K4" s="85">
        <f>IF(I4&lt;&gt;"", I4/I$62, "")</f>
        <v>0</v>
      </c>
      <c r="L4" s="86">
        <f>IF(K4&lt;&gt;"", K4-J4, "")</f>
        <v>-2.275878332499827E-3</v>
      </c>
    </row>
    <row r="5" spans="2:12" x14ac:dyDescent="0.2">
      <c r="B5" s="151" t="s">
        <v>48</v>
      </c>
      <c r="C5" s="146" t="s">
        <v>32</v>
      </c>
      <c r="D5" s="41"/>
      <c r="E5" s="83" t="str">
        <f t="shared" ref="E5:E61" si="0">IF(C5&lt;&gt;"", C5/D$62, "")</f>
        <v/>
      </c>
      <c r="F5" s="41" t="str">
        <f t="shared" ref="F5:F61" si="1">IF(E5&lt;&gt;"", _xlfn.FLOOR.MATH(E5), "")</f>
        <v/>
      </c>
      <c r="G5" s="42" t="str">
        <f t="shared" ref="G5:G61" si="2">IF(C5&lt;&gt;"", C5-F5*D$62, "")</f>
        <v/>
      </c>
      <c r="H5" s="42" t="str">
        <f>IF(C5&lt;&gt;"", IF(RANK(G5, $G$4:$G$61)+COUNTIF(G$4:G5,G5)-1&lt;=(C$64-F$62),RANK(G5, $G$4:$G$61)+COUNTIF(G$4:G5,G5)-1, ""), "")</f>
        <v/>
      </c>
      <c r="I5" s="49" t="str">
        <f t="shared" ref="I5:I61" si="3">IF(H5&lt;&gt;"", F5+1, F5)</f>
        <v/>
      </c>
      <c r="J5" s="85" t="str">
        <f t="shared" ref="J5:J61" si="4">IF(C5&lt;&gt;"", C5/$C$62, "")</f>
        <v/>
      </c>
      <c r="K5" s="85" t="str">
        <f t="shared" ref="K5:K61" si="5">IF(I5&lt;&gt;"", I5/I$62, "")</f>
        <v/>
      </c>
      <c r="L5" s="87" t="str">
        <f t="shared" ref="L5:L61" si="6">IF(K5&lt;&gt;"", K5-J5, "")</f>
        <v/>
      </c>
    </row>
    <row r="6" spans="2:12" x14ac:dyDescent="0.2">
      <c r="B6" s="151" t="s">
        <v>49</v>
      </c>
      <c r="C6" s="146">
        <v>728</v>
      </c>
      <c r="D6" s="41"/>
      <c r="E6" s="83">
        <f t="shared" si="0"/>
        <v>8.8797814207650268E-3</v>
      </c>
      <c r="F6" s="41">
        <f t="shared" si="1"/>
        <v>0</v>
      </c>
      <c r="G6" s="42">
        <f t="shared" si="2"/>
        <v>728</v>
      </c>
      <c r="H6" s="42" t="str">
        <f>IF(C6&lt;&gt;"", IF(RANK(G6, $G$4:$G$61)+COUNTIF(G$4:G6,G6)-1&lt;=(C$64-F$62),RANK(G6, $G$4:$G$61)+COUNTIF(G$4:G6,G6)-1, ""), "")</f>
        <v/>
      </c>
      <c r="I6" s="49">
        <f t="shared" si="3"/>
        <v>0</v>
      </c>
      <c r="J6" s="85">
        <f t="shared" si="4"/>
        <v>1.8499770277577871E-4</v>
      </c>
      <c r="K6" s="85">
        <f t="shared" si="5"/>
        <v>0</v>
      </c>
      <c r="L6" s="87">
        <f t="shared" si="6"/>
        <v>-1.8499770277577871E-4</v>
      </c>
    </row>
    <row r="7" spans="2:12" x14ac:dyDescent="0.2">
      <c r="B7" s="151" t="s">
        <v>50</v>
      </c>
      <c r="C7" s="146" t="s">
        <v>32</v>
      </c>
      <c r="D7" s="41"/>
      <c r="E7" s="83" t="str">
        <f t="shared" si="0"/>
        <v/>
      </c>
      <c r="F7" s="41" t="str">
        <f t="shared" si="1"/>
        <v/>
      </c>
      <c r="G7" s="42" t="str">
        <f t="shared" si="2"/>
        <v/>
      </c>
      <c r="H7" s="42" t="str">
        <f>IF(C7&lt;&gt;"", IF(RANK(G7, $G$4:$G$61)+COUNTIF(G$4:G7,G7)-1&lt;=(C$64-F$62),RANK(G7, $G$4:$G$61)+COUNTIF(G$4:G7,G7)-1, ""), "")</f>
        <v/>
      </c>
      <c r="I7" s="49" t="str">
        <f t="shared" si="3"/>
        <v/>
      </c>
      <c r="J7" s="85" t="str">
        <f t="shared" si="4"/>
        <v/>
      </c>
      <c r="K7" s="85" t="str">
        <f t="shared" si="5"/>
        <v/>
      </c>
      <c r="L7" s="87" t="str">
        <f t="shared" si="6"/>
        <v/>
      </c>
    </row>
    <row r="8" spans="2:12" x14ac:dyDescent="0.2">
      <c r="B8" s="152" t="s">
        <v>51</v>
      </c>
      <c r="C8" s="147">
        <v>159657</v>
      </c>
      <c r="D8" s="142"/>
      <c r="E8" s="143">
        <f t="shared" si="0"/>
        <v>1.947416569086651</v>
      </c>
      <c r="F8" s="142">
        <f t="shared" si="1"/>
        <v>1</v>
      </c>
      <c r="G8" s="144">
        <f t="shared" si="2"/>
        <v>77673</v>
      </c>
      <c r="H8" s="144">
        <f>IF(C8&lt;&gt;"", IF(RANK(G8, $G$4:$G$61)+COUNTIF(G$4:G8,G8)-1&lt;=(C$64-F$62),RANK(G8, $G$4:$G$61)+COUNTIF(G$4:G8,G8)-1, ""), "")</f>
        <v>1</v>
      </c>
      <c r="I8" s="144">
        <f t="shared" si="3"/>
        <v>2</v>
      </c>
      <c r="J8" s="130">
        <f t="shared" si="4"/>
        <v>4.0571673395703986E-2</v>
      </c>
      <c r="K8" s="130">
        <f t="shared" si="5"/>
        <v>4.2553191489361701E-2</v>
      </c>
      <c r="L8" s="131">
        <f t="shared" si="6"/>
        <v>1.9815180936577151E-3</v>
      </c>
    </row>
    <row r="9" spans="2:12" x14ac:dyDescent="0.2">
      <c r="B9" s="151" t="s">
        <v>52</v>
      </c>
      <c r="C9" s="146">
        <v>1041</v>
      </c>
      <c r="D9" s="41"/>
      <c r="E9" s="83">
        <f t="shared" si="0"/>
        <v>1.2697599531615925E-2</v>
      </c>
      <c r="F9" s="41">
        <f t="shared" si="1"/>
        <v>0</v>
      </c>
      <c r="G9" s="42">
        <f t="shared" si="2"/>
        <v>1041</v>
      </c>
      <c r="H9" s="42" t="str">
        <f>IF(C9&lt;&gt;"", IF(RANK(G9, $G$4:$G$61)+COUNTIF(G$4:G9,G9)-1&lt;=(C$64-F$62),RANK(G9, $G$4:$G$61)+COUNTIF(G$4:G9,G9)-1, ""), "")</f>
        <v/>
      </c>
      <c r="I9" s="49">
        <f t="shared" si="3"/>
        <v>0</v>
      </c>
      <c r="J9" s="85">
        <f t="shared" si="4"/>
        <v>2.6453655026041986E-4</v>
      </c>
      <c r="K9" s="85">
        <f t="shared" si="5"/>
        <v>0</v>
      </c>
      <c r="L9" s="87">
        <f t="shared" si="6"/>
        <v>-2.6453655026041986E-4</v>
      </c>
    </row>
    <row r="10" spans="2:12" x14ac:dyDescent="0.2">
      <c r="B10" s="151" t="s">
        <v>53</v>
      </c>
      <c r="C10" s="146">
        <v>1335</v>
      </c>
      <c r="D10" s="41"/>
      <c r="E10" s="83">
        <f t="shared" si="0"/>
        <v>1.6283665105386418E-2</v>
      </c>
      <c r="F10" s="41">
        <f t="shared" si="1"/>
        <v>0</v>
      </c>
      <c r="G10" s="42">
        <f t="shared" si="2"/>
        <v>1335</v>
      </c>
      <c r="H10" s="42" t="str">
        <f>IF(C10&lt;&gt;"", IF(RANK(G10, $G$4:$G$61)+COUNTIF(G$4:G10,G10)-1&lt;=(C$64-F$62),RANK(G10, $G$4:$G$61)+COUNTIF(G$4:G10,G10)-1, ""), "")</f>
        <v/>
      </c>
      <c r="I10" s="49">
        <f t="shared" si="3"/>
        <v>0</v>
      </c>
      <c r="J10" s="85">
        <f t="shared" si="4"/>
        <v>3.39247160996792E-4</v>
      </c>
      <c r="K10" s="85">
        <f t="shared" si="5"/>
        <v>0</v>
      </c>
      <c r="L10" s="87">
        <f t="shared" si="6"/>
        <v>-3.39247160996792E-4</v>
      </c>
    </row>
    <row r="11" spans="2:12" x14ac:dyDescent="0.2">
      <c r="B11" s="151" t="s">
        <v>54</v>
      </c>
      <c r="C11" s="146">
        <v>29413</v>
      </c>
      <c r="D11" s="41"/>
      <c r="E11" s="83">
        <f t="shared" si="0"/>
        <v>0.35876512490241996</v>
      </c>
      <c r="F11" s="41">
        <f t="shared" si="1"/>
        <v>0</v>
      </c>
      <c r="G11" s="42">
        <f t="shared" si="2"/>
        <v>29413</v>
      </c>
      <c r="H11" s="42" t="str">
        <f>IF(C11&lt;&gt;"", IF(RANK(G11, $G$4:$G$61)+COUNTIF(G$4:G11,G11)-1&lt;=(C$64-F$62),RANK(G11, $G$4:$G$61)+COUNTIF(G$4:G11,G11)-1, ""), "")</f>
        <v/>
      </c>
      <c r="I11" s="49">
        <f t="shared" si="3"/>
        <v>0</v>
      </c>
      <c r="J11" s="85">
        <f t="shared" si="4"/>
        <v>7.4743646040439276E-3</v>
      </c>
      <c r="K11" s="85">
        <f t="shared" si="5"/>
        <v>0</v>
      </c>
      <c r="L11" s="87">
        <f t="shared" si="6"/>
        <v>-7.4743646040439276E-3</v>
      </c>
    </row>
    <row r="12" spans="2:12" x14ac:dyDescent="0.2">
      <c r="B12" s="151" t="s">
        <v>55</v>
      </c>
      <c r="C12" s="146" t="s">
        <v>32</v>
      </c>
      <c r="D12" s="41"/>
      <c r="E12" s="83" t="str">
        <f t="shared" si="0"/>
        <v/>
      </c>
      <c r="F12" s="41" t="str">
        <f t="shared" si="1"/>
        <v/>
      </c>
      <c r="G12" s="42" t="str">
        <f t="shared" si="2"/>
        <v/>
      </c>
      <c r="H12" s="42" t="str">
        <f>IF(C12&lt;&gt;"", IF(RANK(G12, $G$4:$G$61)+COUNTIF(G$4:G12,G12)-1&lt;=(C$64-F$62),RANK(G12, $G$4:$G$61)+COUNTIF(G$4:G12,G12)-1, ""), "")</f>
        <v/>
      </c>
      <c r="I12" s="49" t="str">
        <f t="shared" si="3"/>
        <v/>
      </c>
      <c r="J12" s="85" t="str">
        <f t="shared" si="4"/>
        <v/>
      </c>
      <c r="K12" s="85" t="str">
        <f t="shared" si="5"/>
        <v/>
      </c>
      <c r="L12" s="87" t="str">
        <f t="shared" si="6"/>
        <v/>
      </c>
    </row>
    <row r="13" spans="2:12" x14ac:dyDescent="0.2">
      <c r="B13" s="151" t="s">
        <v>56</v>
      </c>
      <c r="C13" s="146" t="s">
        <v>32</v>
      </c>
      <c r="D13" s="41"/>
      <c r="E13" s="83" t="str">
        <f t="shared" si="0"/>
        <v/>
      </c>
      <c r="F13" s="41" t="str">
        <f t="shared" si="1"/>
        <v/>
      </c>
      <c r="G13" s="42" t="str">
        <f t="shared" si="2"/>
        <v/>
      </c>
      <c r="H13" s="42" t="str">
        <f>IF(C13&lt;&gt;"", IF(RANK(G13, $G$4:$G$61)+COUNTIF(G$4:G13,G13)-1&lt;=(C$64-F$62),RANK(G13, $G$4:$G$61)+COUNTIF(G$4:G13,G13)-1, ""), "")</f>
        <v/>
      </c>
      <c r="I13" s="49" t="str">
        <f t="shared" si="3"/>
        <v/>
      </c>
      <c r="J13" s="85" t="str">
        <f t="shared" si="4"/>
        <v/>
      </c>
      <c r="K13" s="85" t="str">
        <f t="shared" si="5"/>
        <v/>
      </c>
      <c r="L13" s="87" t="str">
        <f t="shared" si="6"/>
        <v/>
      </c>
    </row>
    <row r="14" spans="2:12" x14ac:dyDescent="0.2">
      <c r="B14" s="151" t="s">
        <v>57</v>
      </c>
      <c r="C14" s="146">
        <v>3594</v>
      </c>
      <c r="D14" s="41"/>
      <c r="E14" s="83">
        <f t="shared" si="0"/>
        <v>4.3837822014051522E-2</v>
      </c>
      <c r="F14" s="41">
        <f t="shared" si="1"/>
        <v>0</v>
      </c>
      <c r="G14" s="42">
        <f t="shared" si="2"/>
        <v>3594</v>
      </c>
      <c r="H14" s="42" t="str">
        <f>IF(C14&lt;&gt;"", IF(RANK(G14, $G$4:$G$61)+COUNTIF(G$4:G14,G14)-1&lt;=(C$64-F$62),RANK(G14, $G$4:$G$61)+COUNTIF(G$4:G14,G14)-1, ""), "")</f>
        <v/>
      </c>
      <c r="I14" s="49">
        <f t="shared" si="3"/>
        <v>0</v>
      </c>
      <c r="J14" s="85">
        <f t="shared" si="4"/>
        <v>9.1329909859361083E-4</v>
      </c>
      <c r="K14" s="85">
        <f t="shared" si="5"/>
        <v>0</v>
      </c>
      <c r="L14" s="87">
        <f t="shared" si="6"/>
        <v>-9.1329909859361083E-4</v>
      </c>
    </row>
    <row r="15" spans="2:12" x14ac:dyDescent="0.2">
      <c r="B15" s="151" t="s">
        <v>58</v>
      </c>
      <c r="C15" s="146">
        <v>3844</v>
      </c>
      <c r="D15" s="41"/>
      <c r="E15" s="83">
        <f t="shared" si="0"/>
        <v>4.6887197501951597E-2</v>
      </c>
      <c r="F15" s="41">
        <f t="shared" si="1"/>
        <v>0</v>
      </c>
      <c r="G15" s="42">
        <f t="shared" si="2"/>
        <v>3844</v>
      </c>
      <c r="H15" s="42" t="str">
        <f>IF(C15&lt;&gt;"", IF(RANK(G15, $G$4:$G$61)+COUNTIF(G$4:G15,G15)-1&lt;=(C$64-F$62),RANK(G15, $G$4:$G$61)+COUNTIF(G$4:G15,G15)-1, ""), "")</f>
        <v/>
      </c>
      <c r="I15" s="49">
        <f t="shared" si="3"/>
        <v>0</v>
      </c>
      <c r="J15" s="85">
        <f t="shared" si="4"/>
        <v>9.7682852949188643E-4</v>
      </c>
      <c r="K15" s="85">
        <f t="shared" si="5"/>
        <v>0</v>
      </c>
      <c r="L15" s="87">
        <f t="shared" si="6"/>
        <v>-9.7682852949188643E-4</v>
      </c>
    </row>
    <row r="16" spans="2:12" x14ac:dyDescent="0.2">
      <c r="B16" s="151" t="s">
        <v>59</v>
      </c>
      <c r="C16" s="146" t="s">
        <v>32</v>
      </c>
      <c r="D16" s="41"/>
      <c r="E16" s="83" t="str">
        <f t="shared" si="0"/>
        <v/>
      </c>
      <c r="F16" s="41" t="str">
        <f t="shared" si="1"/>
        <v/>
      </c>
      <c r="G16" s="42" t="str">
        <f t="shared" si="2"/>
        <v/>
      </c>
      <c r="H16" s="42" t="str">
        <f>IF(C16&lt;&gt;"", IF(RANK(G16, $G$4:$G$61)+COUNTIF(G$4:G16,G16)-1&lt;=(C$64-F$62),RANK(G16, $G$4:$G$61)+COUNTIF(G$4:G16,G16)-1, ""), "")</f>
        <v/>
      </c>
      <c r="I16" s="49" t="str">
        <f t="shared" si="3"/>
        <v/>
      </c>
      <c r="J16" s="85" t="str">
        <f t="shared" si="4"/>
        <v/>
      </c>
      <c r="K16" s="85" t="str">
        <f t="shared" si="5"/>
        <v/>
      </c>
      <c r="L16" s="87" t="str">
        <f t="shared" si="6"/>
        <v/>
      </c>
    </row>
    <row r="17" spans="2:12" x14ac:dyDescent="0.2">
      <c r="B17" s="152" t="s">
        <v>60</v>
      </c>
      <c r="C17" s="147">
        <v>1359773</v>
      </c>
      <c r="D17" s="142"/>
      <c r="E17" s="143">
        <f t="shared" si="0"/>
        <v>16.585833821233411</v>
      </c>
      <c r="F17" s="142">
        <f t="shared" si="1"/>
        <v>16</v>
      </c>
      <c r="G17" s="144">
        <f t="shared" si="2"/>
        <v>48029</v>
      </c>
      <c r="H17" s="144">
        <f>IF(C17&lt;&gt;"", IF(RANK(G17, $G$4:$G$61)+COUNTIF(G$4:G17,G17)-1&lt;=(C$64-F$62),RANK(G17, $G$4:$G$61)+COUNTIF(G$4:G17,G17)-1, ""), "")</f>
        <v>3</v>
      </c>
      <c r="I17" s="144">
        <f t="shared" si="3"/>
        <v>17</v>
      </c>
      <c r="J17" s="130">
        <f t="shared" si="4"/>
        <v>0.34554241936336394</v>
      </c>
      <c r="K17" s="130">
        <f t="shared" si="5"/>
        <v>0.36170212765957449</v>
      </c>
      <c r="L17" s="131">
        <f t="shared" si="6"/>
        <v>1.6159708296210551E-2</v>
      </c>
    </row>
    <row r="18" spans="2:12" x14ac:dyDescent="0.2">
      <c r="B18" s="151" t="s">
        <v>61</v>
      </c>
      <c r="C18" s="146">
        <v>2579</v>
      </c>
      <c r="D18" s="41"/>
      <c r="E18" s="83">
        <f t="shared" si="0"/>
        <v>3.1457357533177202E-2</v>
      </c>
      <c r="F18" s="41">
        <f t="shared" si="1"/>
        <v>0</v>
      </c>
      <c r="G18" s="42">
        <f t="shared" si="2"/>
        <v>2579</v>
      </c>
      <c r="H18" s="42" t="str">
        <f>IF(C18&lt;&gt;"", IF(RANK(G18, $G$4:$G$61)+COUNTIF(G$4:G18,G18)-1&lt;=(C$64-F$62),RANK(G18, $G$4:$G$61)+COUNTIF(G$4:G18,G18)-1, ""), "")</f>
        <v/>
      </c>
      <c r="I18" s="49">
        <f t="shared" si="3"/>
        <v>0</v>
      </c>
      <c r="J18" s="85">
        <f t="shared" si="4"/>
        <v>6.5536960914661167E-4</v>
      </c>
      <c r="K18" s="85">
        <f t="shared" si="5"/>
        <v>0</v>
      </c>
      <c r="L18" s="87">
        <f t="shared" si="6"/>
        <v>-6.5536960914661167E-4</v>
      </c>
    </row>
    <row r="19" spans="2:12" x14ac:dyDescent="0.2">
      <c r="B19" s="151" t="s">
        <v>62</v>
      </c>
      <c r="C19" s="146" t="s">
        <v>32</v>
      </c>
      <c r="D19" s="41"/>
      <c r="E19" s="83" t="str">
        <f t="shared" si="0"/>
        <v/>
      </c>
      <c r="F19" s="41" t="str">
        <f t="shared" si="1"/>
        <v/>
      </c>
      <c r="G19" s="42" t="str">
        <f t="shared" si="2"/>
        <v/>
      </c>
      <c r="H19" s="42" t="str">
        <f>IF(C19&lt;&gt;"", IF(RANK(G19, $G$4:$G$61)+COUNTIF(G$4:G19,G19)-1&lt;=(C$64-F$62),RANK(G19, $G$4:$G$61)+COUNTIF(G$4:G19,G19)-1, ""), "")</f>
        <v/>
      </c>
      <c r="I19" s="49" t="str">
        <f t="shared" si="3"/>
        <v/>
      </c>
      <c r="J19" s="85" t="str">
        <f t="shared" si="4"/>
        <v/>
      </c>
      <c r="K19" s="85" t="str">
        <f t="shared" si="5"/>
        <v/>
      </c>
      <c r="L19" s="87" t="str">
        <f t="shared" si="6"/>
        <v/>
      </c>
    </row>
    <row r="20" spans="2:12" x14ac:dyDescent="0.2">
      <c r="B20" s="151" t="s">
        <v>63</v>
      </c>
      <c r="C20" s="146">
        <v>11697</v>
      </c>
      <c r="D20" s="41"/>
      <c r="E20" s="83">
        <f t="shared" si="0"/>
        <v>0.14267418032786885</v>
      </c>
      <c r="F20" s="41">
        <f t="shared" si="1"/>
        <v>0</v>
      </c>
      <c r="G20" s="42">
        <f t="shared" si="2"/>
        <v>11697</v>
      </c>
      <c r="H20" s="42" t="str">
        <f>IF(C20&lt;&gt;"", IF(RANK(G20, $G$4:$G$61)+COUNTIF(G$4:G20,G20)-1&lt;=(C$64-F$62),RANK(G20, $G$4:$G$61)+COUNTIF(G$4:G20,G20)-1, ""), "")</f>
        <v/>
      </c>
      <c r="I20" s="49">
        <f t="shared" si="3"/>
        <v>0</v>
      </c>
      <c r="J20" s="85">
        <f t="shared" si="4"/>
        <v>2.9724150128685217E-3</v>
      </c>
      <c r="K20" s="85">
        <f t="shared" si="5"/>
        <v>0</v>
      </c>
      <c r="L20" s="87">
        <f t="shared" si="6"/>
        <v>-2.9724150128685217E-3</v>
      </c>
    </row>
    <row r="21" spans="2:12" x14ac:dyDescent="0.2">
      <c r="B21" s="151" t="s">
        <v>64</v>
      </c>
      <c r="C21" s="146">
        <v>17045</v>
      </c>
      <c r="D21" s="41"/>
      <c r="E21" s="83">
        <f t="shared" si="0"/>
        <v>0.20790642076502733</v>
      </c>
      <c r="F21" s="41">
        <f t="shared" si="1"/>
        <v>0</v>
      </c>
      <c r="G21" s="42">
        <f t="shared" si="2"/>
        <v>17045</v>
      </c>
      <c r="H21" s="42" t="str">
        <f>IF(C21&lt;&gt;"", IF(RANK(G21, $G$4:$G$61)+COUNTIF(G$4:G21,G21)-1&lt;=(C$64-F$62),RANK(G21, $G$4:$G$61)+COUNTIF(G$4:G21,G21)-1, ""), "")</f>
        <v/>
      </c>
      <c r="I21" s="49">
        <f t="shared" si="3"/>
        <v>0</v>
      </c>
      <c r="J21" s="85">
        <f t="shared" si="4"/>
        <v>4.3314365986444345E-3</v>
      </c>
      <c r="K21" s="85">
        <f t="shared" si="5"/>
        <v>0</v>
      </c>
      <c r="L21" s="87">
        <f t="shared" si="6"/>
        <v>-4.3314365986444345E-3</v>
      </c>
    </row>
    <row r="22" spans="2:12" x14ac:dyDescent="0.2">
      <c r="B22" s="151" t="s">
        <v>65</v>
      </c>
      <c r="C22" s="146">
        <v>961</v>
      </c>
      <c r="D22" s="41"/>
      <c r="E22" s="83">
        <f t="shared" si="0"/>
        <v>1.1721799375487899E-2</v>
      </c>
      <c r="F22" s="41">
        <f t="shared" si="1"/>
        <v>0</v>
      </c>
      <c r="G22" s="42">
        <f t="shared" si="2"/>
        <v>961</v>
      </c>
      <c r="H22" s="42" t="str">
        <f>IF(C22&lt;&gt;"", IF(RANK(G22, $G$4:$G$61)+COUNTIF(G$4:G22,G22)-1&lt;=(C$64-F$62),RANK(G22, $G$4:$G$61)+COUNTIF(G$4:G22,G22)-1, ""), "")</f>
        <v/>
      </c>
      <c r="I22" s="49">
        <f t="shared" si="3"/>
        <v>0</v>
      </c>
      <c r="J22" s="85">
        <f t="shared" si="4"/>
        <v>2.4420713237297161E-4</v>
      </c>
      <c r="K22" s="85">
        <f t="shared" si="5"/>
        <v>0</v>
      </c>
      <c r="L22" s="87">
        <f t="shared" si="6"/>
        <v>-2.4420713237297161E-4</v>
      </c>
    </row>
    <row r="23" spans="2:12" x14ac:dyDescent="0.2">
      <c r="B23" s="151" t="s">
        <v>66</v>
      </c>
      <c r="C23" s="146">
        <v>1513</v>
      </c>
      <c r="D23" s="41"/>
      <c r="E23" s="83">
        <f t="shared" si="0"/>
        <v>1.8454820452771272E-2</v>
      </c>
      <c r="F23" s="41">
        <f t="shared" si="1"/>
        <v>0</v>
      </c>
      <c r="G23" s="42">
        <f t="shared" si="2"/>
        <v>1513</v>
      </c>
      <c r="H23" s="42" t="str">
        <f>IF(C23&lt;&gt;"", IF(RANK(G23, $G$4:$G$61)+COUNTIF(G$4:G23,G23)-1&lt;=(C$64-F$62),RANK(G23, $G$4:$G$61)+COUNTIF(G$4:G23,G23)-1, ""), "")</f>
        <v/>
      </c>
      <c r="I23" s="49">
        <f t="shared" si="3"/>
        <v>0</v>
      </c>
      <c r="J23" s="85">
        <f t="shared" si="4"/>
        <v>3.8448011579636428E-4</v>
      </c>
      <c r="K23" s="85">
        <f t="shared" si="5"/>
        <v>0</v>
      </c>
      <c r="L23" s="87">
        <f t="shared" si="6"/>
        <v>-3.8448011579636428E-4</v>
      </c>
    </row>
    <row r="24" spans="2:12" x14ac:dyDescent="0.2">
      <c r="B24" s="151" t="s">
        <v>67</v>
      </c>
      <c r="C24" s="146">
        <v>4526</v>
      </c>
      <c r="D24" s="41"/>
      <c r="E24" s="83">
        <f t="shared" si="0"/>
        <v>5.5205893832943012E-2</v>
      </c>
      <c r="F24" s="41">
        <f t="shared" si="1"/>
        <v>0</v>
      </c>
      <c r="G24" s="42">
        <f t="shared" si="2"/>
        <v>4526</v>
      </c>
      <c r="H24" s="42" t="str">
        <f>IF(C24&lt;&gt;"", IF(RANK(G24, $G$4:$G$61)+COUNTIF(G$4:G24,G24)-1&lt;=(C$64-F$62),RANK(G24, $G$4:$G$61)+COUNTIF(G$4:G24,G24)-1, ""), "")</f>
        <v/>
      </c>
      <c r="I24" s="49">
        <f t="shared" si="3"/>
        <v>0</v>
      </c>
      <c r="J24" s="85">
        <f t="shared" si="4"/>
        <v>1.1501368169823825E-3</v>
      </c>
      <c r="K24" s="85">
        <f t="shared" si="5"/>
        <v>0</v>
      </c>
      <c r="L24" s="87">
        <f t="shared" si="6"/>
        <v>-1.1501368169823825E-3</v>
      </c>
    </row>
    <row r="25" spans="2:12" x14ac:dyDescent="0.2">
      <c r="B25" s="151" t="s">
        <v>68</v>
      </c>
      <c r="C25" s="146">
        <v>4646</v>
      </c>
      <c r="D25" s="41"/>
      <c r="E25" s="83">
        <f t="shared" si="0"/>
        <v>5.6669594067135051E-2</v>
      </c>
      <c r="F25" s="41">
        <f t="shared" si="1"/>
        <v>0</v>
      </c>
      <c r="G25" s="42">
        <f t="shared" si="2"/>
        <v>4646</v>
      </c>
      <c r="H25" s="42" t="str">
        <f>IF(C25&lt;&gt;"", IF(RANK(G25, $G$4:$G$61)+COUNTIF(G$4:G25,G25)-1&lt;=(C$64-F$62),RANK(G25, $G$4:$G$61)+COUNTIF(G$4:G25,G25)-1, ""), "")</f>
        <v/>
      </c>
      <c r="I25" s="49">
        <f t="shared" si="3"/>
        <v>0</v>
      </c>
      <c r="J25" s="85">
        <f t="shared" si="4"/>
        <v>1.1806309438135549E-3</v>
      </c>
      <c r="K25" s="85">
        <f t="shared" si="5"/>
        <v>0</v>
      </c>
      <c r="L25" s="87">
        <f t="shared" si="6"/>
        <v>-1.1806309438135549E-3</v>
      </c>
    </row>
    <row r="26" spans="2:12" x14ac:dyDescent="0.2">
      <c r="B26" s="151" t="s">
        <v>69</v>
      </c>
      <c r="C26" s="146">
        <v>34834</v>
      </c>
      <c r="D26" s="41"/>
      <c r="E26" s="83">
        <f t="shared" si="0"/>
        <v>0.42488778298204527</v>
      </c>
      <c r="F26" s="41">
        <f t="shared" si="1"/>
        <v>0</v>
      </c>
      <c r="G26" s="42">
        <f t="shared" si="2"/>
        <v>34834</v>
      </c>
      <c r="H26" s="42" t="str">
        <f>IF(C26&lt;&gt;"", IF(RANK(G26, $G$4:$G$61)+COUNTIF(G$4:G26,G26)-1&lt;=(C$64-F$62),RANK(G26, $G$4:$G$61)+COUNTIF(G$4:G26,G26)-1, ""), "")</f>
        <v/>
      </c>
      <c r="I26" s="49">
        <f t="shared" si="3"/>
        <v>0</v>
      </c>
      <c r="J26" s="85">
        <f t="shared" si="4"/>
        <v>8.8519367836421368E-3</v>
      </c>
      <c r="K26" s="85">
        <f t="shared" si="5"/>
        <v>0</v>
      </c>
      <c r="L26" s="87">
        <f t="shared" si="6"/>
        <v>-8.8519367836421368E-3</v>
      </c>
    </row>
    <row r="27" spans="2:12" x14ac:dyDescent="0.2">
      <c r="B27" s="151" t="s">
        <v>70</v>
      </c>
      <c r="C27" s="146">
        <v>808</v>
      </c>
      <c r="D27" s="41"/>
      <c r="E27" s="83">
        <f t="shared" si="0"/>
        <v>9.8555815768930528E-3</v>
      </c>
      <c r="F27" s="41">
        <f t="shared" si="1"/>
        <v>0</v>
      </c>
      <c r="G27" s="42">
        <f t="shared" si="2"/>
        <v>808</v>
      </c>
      <c r="H27" s="42" t="str">
        <f>IF(C27&lt;&gt;"", IF(RANK(G27, $G$4:$G$61)+COUNTIF(G$4:G27,G27)-1&lt;=(C$64-F$62),RANK(G27, $G$4:$G$61)+COUNTIF(G$4:G27,G27)-1, ""), "")</f>
        <v/>
      </c>
      <c r="I27" s="49">
        <f t="shared" si="3"/>
        <v>0</v>
      </c>
      <c r="J27" s="85">
        <f t="shared" si="4"/>
        <v>2.0532712066322694E-4</v>
      </c>
      <c r="K27" s="85">
        <f t="shared" si="5"/>
        <v>0</v>
      </c>
      <c r="L27" s="87">
        <f t="shared" si="6"/>
        <v>-2.0532712066322694E-4</v>
      </c>
    </row>
    <row r="28" spans="2:12" x14ac:dyDescent="0.2">
      <c r="B28" s="151" t="s">
        <v>71</v>
      </c>
      <c r="C28" s="146">
        <v>3602</v>
      </c>
      <c r="D28" s="41"/>
      <c r="E28" s="83">
        <f t="shared" si="0"/>
        <v>4.3935402029664325E-2</v>
      </c>
      <c r="F28" s="41">
        <f t="shared" si="1"/>
        <v>0</v>
      </c>
      <c r="G28" s="42">
        <f t="shared" si="2"/>
        <v>3602</v>
      </c>
      <c r="H28" s="42" t="str">
        <f>IF(C28&lt;&gt;"", IF(RANK(G28, $G$4:$G$61)+COUNTIF(G$4:G28,G28)-1&lt;=(C$64-F$62),RANK(G28, $G$4:$G$61)+COUNTIF(G$4:G28,G28)-1, ""), "")</f>
        <v/>
      </c>
      <c r="I28" s="49">
        <f t="shared" si="3"/>
        <v>0</v>
      </c>
      <c r="J28" s="85">
        <f t="shared" si="4"/>
        <v>9.153320403823557E-4</v>
      </c>
      <c r="K28" s="85">
        <f t="shared" si="5"/>
        <v>0</v>
      </c>
      <c r="L28" s="87">
        <f t="shared" si="6"/>
        <v>-9.153320403823557E-4</v>
      </c>
    </row>
    <row r="29" spans="2:12" x14ac:dyDescent="0.2">
      <c r="B29" s="151" t="s">
        <v>72</v>
      </c>
      <c r="C29" s="146">
        <v>1124</v>
      </c>
      <c r="D29" s="41"/>
      <c r="E29" s="83">
        <f t="shared" si="0"/>
        <v>1.3709992193598751E-2</v>
      </c>
      <c r="F29" s="41">
        <f t="shared" si="1"/>
        <v>0</v>
      </c>
      <c r="G29" s="42">
        <f t="shared" si="2"/>
        <v>1124</v>
      </c>
      <c r="H29" s="42" t="str">
        <f>IF(C29&lt;&gt;"", IF(RANK(G29, $G$4:$G$61)+COUNTIF(G$4:G29,G29)-1&lt;=(C$64-F$62),RANK(G29, $G$4:$G$61)+COUNTIF(G$4:G29,G29)-1, ""), "")</f>
        <v/>
      </c>
      <c r="I29" s="49">
        <f t="shared" si="3"/>
        <v>0</v>
      </c>
      <c r="J29" s="85">
        <f t="shared" si="4"/>
        <v>2.8562832131864737E-4</v>
      </c>
      <c r="K29" s="85">
        <f t="shared" si="5"/>
        <v>0</v>
      </c>
      <c r="L29" s="87">
        <f t="shared" si="6"/>
        <v>-2.8562832131864737E-4</v>
      </c>
    </row>
    <row r="30" spans="2:12" x14ac:dyDescent="0.2">
      <c r="B30" s="152" t="s">
        <v>73</v>
      </c>
      <c r="C30" s="147">
        <v>1071728</v>
      </c>
      <c r="D30" s="142"/>
      <c r="E30" s="143">
        <f t="shared" si="0"/>
        <v>13.0724043715847</v>
      </c>
      <c r="F30" s="142">
        <f t="shared" si="1"/>
        <v>13</v>
      </c>
      <c r="G30" s="144">
        <f t="shared" si="2"/>
        <v>5936</v>
      </c>
      <c r="H30" s="144" t="str">
        <f>IF(C30&lt;&gt;"", IF(RANK(G30, $G$4:$G$61)+COUNTIF(G$4:G30,G30)-1&lt;=(C$64-F$62),RANK(G30, $G$4:$G$61)+COUNTIF(G$4:G30,G30)-1, ""), "")</f>
        <v/>
      </c>
      <c r="I30" s="144">
        <f t="shared" si="3"/>
        <v>13</v>
      </c>
      <c r="J30" s="130">
        <f t="shared" si="4"/>
        <v>0.2723450796709887</v>
      </c>
      <c r="K30" s="130">
        <f t="shared" si="5"/>
        <v>0.27659574468085107</v>
      </c>
      <c r="L30" s="131">
        <f t="shared" si="6"/>
        <v>4.2506650098623755E-3</v>
      </c>
    </row>
    <row r="31" spans="2:12" x14ac:dyDescent="0.2">
      <c r="B31" s="151" t="s">
        <v>74</v>
      </c>
      <c r="C31" s="146" t="s">
        <v>32</v>
      </c>
      <c r="D31" s="41"/>
      <c r="E31" s="83" t="str">
        <f t="shared" si="0"/>
        <v/>
      </c>
      <c r="F31" s="41" t="str">
        <f t="shared" si="1"/>
        <v/>
      </c>
      <c r="G31" s="42" t="str">
        <f t="shared" si="2"/>
        <v/>
      </c>
      <c r="H31" s="42" t="str">
        <f>IF(C31&lt;&gt;"", IF(RANK(G31, $G$4:$G$61)+COUNTIF(G$4:G31,G31)-1&lt;=(C$64-F$62),RANK(G31, $G$4:$G$61)+COUNTIF(G$4:G31,G31)-1, ""), "")</f>
        <v/>
      </c>
      <c r="I31" s="49" t="str">
        <f t="shared" si="3"/>
        <v/>
      </c>
      <c r="J31" s="85" t="str">
        <f t="shared" si="4"/>
        <v/>
      </c>
      <c r="K31" s="85" t="str">
        <f t="shared" si="5"/>
        <v/>
      </c>
      <c r="L31" s="87" t="str">
        <f t="shared" si="6"/>
        <v/>
      </c>
    </row>
    <row r="32" spans="2:12" x14ac:dyDescent="0.2">
      <c r="B32" s="152" t="s">
        <v>75</v>
      </c>
      <c r="C32" s="147">
        <v>508469</v>
      </c>
      <c r="D32" s="142"/>
      <c r="E32" s="143">
        <f t="shared" si="0"/>
        <v>6.2020516198282589</v>
      </c>
      <c r="F32" s="142">
        <f t="shared" si="1"/>
        <v>6</v>
      </c>
      <c r="G32" s="144">
        <f t="shared" si="2"/>
        <v>16565</v>
      </c>
      <c r="H32" s="144" t="str">
        <f>IF(C32&lt;&gt;"", IF(RANK(G32, $G$4:$G$61)+COUNTIF(G$4:G32,G32)-1&lt;=(C$64-F$62),RANK(G32, $G$4:$G$61)+COUNTIF(G$4:G32,G32)-1, ""), "")</f>
        <v/>
      </c>
      <c r="I32" s="144">
        <f t="shared" si="3"/>
        <v>6</v>
      </c>
      <c r="J32" s="130">
        <f t="shared" si="4"/>
        <v>0.1292109847976613</v>
      </c>
      <c r="K32" s="130">
        <f t="shared" si="5"/>
        <v>0.1276595744680851</v>
      </c>
      <c r="L32" s="131">
        <f t="shared" si="6"/>
        <v>-1.5514103295762027E-3</v>
      </c>
    </row>
    <row r="33" spans="2:12" x14ac:dyDescent="0.2">
      <c r="B33" s="151" t="s">
        <v>76</v>
      </c>
      <c r="C33" s="146">
        <v>2026</v>
      </c>
      <c r="D33" s="41"/>
      <c r="E33" s="83">
        <f t="shared" si="0"/>
        <v>2.4712138953942232E-2</v>
      </c>
      <c r="F33" s="41">
        <f t="shared" si="1"/>
        <v>0</v>
      </c>
      <c r="G33" s="42">
        <f t="shared" si="2"/>
        <v>2026</v>
      </c>
      <c r="H33" s="42" t="str">
        <f>IF(C33&lt;&gt;"", IF(RANK(G33, $G$4:$G$61)+COUNTIF(G$4:G33,G33)-1&lt;=(C$64-F$62),RANK(G33, $G$4:$G$61)+COUNTIF(G$4:G33,G33)-1, ""), "")</f>
        <v/>
      </c>
      <c r="I33" s="49">
        <f t="shared" si="3"/>
        <v>0</v>
      </c>
      <c r="J33" s="85">
        <f t="shared" si="4"/>
        <v>5.1484250799962593E-4</v>
      </c>
      <c r="K33" s="85">
        <f t="shared" si="5"/>
        <v>0</v>
      </c>
      <c r="L33" s="87">
        <f t="shared" si="6"/>
        <v>-5.1484250799962593E-4</v>
      </c>
    </row>
    <row r="34" spans="2:12" x14ac:dyDescent="0.2">
      <c r="B34" s="151" t="s">
        <v>77</v>
      </c>
      <c r="C34" s="146" t="s">
        <v>32</v>
      </c>
      <c r="D34" s="41"/>
      <c r="E34" s="83" t="str">
        <f t="shared" si="0"/>
        <v/>
      </c>
      <c r="F34" s="41" t="str">
        <f t="shared" si="1"/>
        <v/>
      </c>
      <c r="G34" s="42" t="str">
        <f t="shared" si="2"/>
        <v/>
      </c>
      <c r="H34" s="42" t="str">
        <f>IF(C34&lt;&gt;"", IF(RANK(G34, $G$4:$G$61)+COUNTIF(G$4:G34,G34)-1&lt;=(C$64-F$62),RANK(G34, $G$4:$G$61)+COUNTIF(G$4:G34,G34)-1, ""), "")</f>
        <v/>
      </c>
      <c r="I34" s="49" t="str">
        <f t="shared" si="3"/>
        <v/>
      </c>
      <c r="J34" s="85" t="str">
        <f t="shared" si="4"/>
        <v/>
      </c>
      <c r="K34" s="85" t="str">
        <f t="shared" si="5"/>
        <v/>
      </c>
      <c r="L34" s="87" t="str">
        <f t="shared" si="6"/>
        <v/>
      </c>
    </row>
    <row r="35" spans="2:12" x14ac:dyDescent="0.2">
      <c r="B35" s="151" t="s">
        <v>78</v>
      </c>
      <c r="C35" s="146">
        <v>489</v>
      </c>
      <c r="D35" s="41"/>
      <c r="E35" s="83">
        <f t="shared" si="0"/>
        <v>5.9645784543325524E-3</v>
      </c>
      <c r="F35" s="41">
        <f t="shared" si="1"/>
        <v>0</v>
      </c>
      <c r="G35" s="42">
        <f t="shared" si="2"/>
        <v>489</v>
      </c>
      <c r="H35" s="42" t="str">
        <f>IF(C35&lt;&gt;"", IF(RANK(G35, $G$4:$G$61)+COUNTIF(G$4:G35,G35)-1&lt;=(C$64-F$62),RANK(G35, $G$4:$G$61)+COUNTIF(G$4:G35,G35)-1, ""), "")</f>
        <v/>
      </c>
      <c r="I35" s="49">
        <f t="shared" si="3"/>
        <v>0</v>
      </c>
      <c r="J35" s="85">
        <f t="shared" si="4"/>
        <v>1.2426356683702719E-4</v>
      </c>
      <c r="K35" s="85">
        <f t="shared" si="5"/>
        <v>0</v>
      </c>
      <c r="L35" s="87">
        <f t="shared" si="6"/>
        <v>-1.2426356683702719E-4</v>
      </c>
    </row>
    <row r="36" spans="2:12" x14ac:dyDescent="0.2">
      <c r="B36" s="151" t="s">
        <v>79</v>
      </c>
      <c r="C36" s="146">
        <v>5780</v>
      </c>
      <c r="D36" s="41"/>
      <c r="E36" s="83">
        <f t="shared" si="0"/>
        <v>7.05015612802498E-2</v>
      </c>
      <c r="F36" s="41">
        <f t="shared" si="1"/>
        <v>0</v>
      </c>
      <c r="G36" s="42">
        <f t="shared" si="2"/>
        <v>5780</v>
      </c>
      <c r="H36" s="42" t="str">
        <f>IF(C36&lt;&gt;"", IF(RANK(G36, $G$4:$G$61)+COUNTIF(G$4:G36,G36)-1&lt;=(C$64-F$62),RANK(G36, $G$4:$G$61)+COUNTIF(G$4:G36,G36)-1, ""), "")</f>
        <v/>
      </c>
      <c r="I36" s="49">
        <f t="shared" si="3"/>
        <v>0</v>
      </c>
      <c r="J36" s="85">
        <f t="shared" si="4"/>
        <v>1.4688004423681332E-3</v>
      </c>
      <c r="K36" s="85">
        <f t="shared" si="5"/>
        <v>0</v>
      </c>
      <c r="L36" s="87">
        <f t="shared" si="6"/>
        <v>-1.4688004423681332E-3</v>
      </c>
    </row>
    <row r="37" spans="2:12" x14ac:dyDescent="0.2">
      <c r="B37" s="152" t="s">
        <v>80</v>
      </c>
      <c r="C37" s="147">
        <v>36143</v>
      </c>
      <c r="D37" s="142"/>
      <c r="E37" s="143">
        <f t="shared" si="0"/>
        <v>0.44085431303669009</v>
      </c>
      <c r="F37" s="142">
        <f t="shared" si="1"/>
        <v>0</v>
      </c>
      <c r="G37" s="144">
        <f t="shared" si="2"/>
        <v>36143</v>
      </c>
      <c r="H37" s="144">
        <f>IF(C37&lt;&gt;"", IF(RANK(G37, $G$4:$G$61)+COUNTIF(G$4:G37,G37)-1&lt;=(C$64-F$62),RANK(G37, $G$4:$G$61)+COUNTIF(G$4:G37,G37)-1, ""), "")</f>
        <v>5</v>
      </c>
      <c r="I37" s="144">
        <f t="shared" si="3"/>
        <v>1</v>
      </c>
      <c r="J37" s="130">
        <f t="shared" si="4"/>
        <v>9.1845768838255092E-3</v>
      </c>
      <c r="K37" s="130">
        <f t="shared" si="5"/>
        <v>2.1276595744680851E-2</v>
      </c>
      <c r="L37" s="131">
        <f t="shared" si="6"/>
        <v>1.2092018860855341E-2</v>
      </c>
    </row>
    <row r="38" spans="2:12" x14ac:dyDescent="0.2">
      <c r="B38" s="151" t="s">
        <v>81</v>
      </c>
      <c r="C38" s="146" t="s">
        <v>32</v>
      </c>
      <c r="D38" s="41"/>
      <c r="E38" s="83" t="str">
        <f t="shared" si="0"/>
        <v/>
      </c>
      <c r="F38" s="41" t="str">
        <f t="shared" si="1"/>
        <v/>
      </c>
      <c r="G38" s="42" t="str">
        <f t="shared" si="2"/>
        <v/>
      </c>
      <c r="H38" s="42" t="str">
        <f>IF(C38&lt;&gt;"", IF(RANK(G38, $G$4:$G$61)+COUNTIF(G$4:G38,G38)-1&lt;=(C$64-F$62),RANK(G38, $G$4:$G$61)+COUNTIF(G$4:G38,G38)-1, ""), "")</f>
        <v/>
      </c>
      <c r="I38" s="49" t="str">
        <f t="shared" si="3"/>
        <v/>
      </c>
      <c r="J38" s="85" t="str">
        <f t="shared" si="4"/>
        <v/>
      </c>
      <c r="K38" s="85" t="str">
        <f t="shared" si="5"/>
        <v/>
      </c>
      <c r="L38" s="87" t="str">
        <f t="shared" si="6"/>
        <v/>
      </c>
    </row>
    <row r="39" spans="2:12" x14ac:dyDescent="0.2">
      <c r="B39" s="151" t="s">
        <v>82</v>
      </c>
      <c r="C39" s="146">
        <v>1410</v>
      </c>
      <c r="D39" s="41"/>
      <c r="E39" s="83">
        <f t="shared" si="0"/>
        <v>1.7198477751756439E-2</v>
      </c>
      <c r="F39" s="41">
        <f t="shared" si="1"/>
        <v>0</v>
      </c>
      <c r="G39" s="42">
        <f t="shared" si="2"/>
        <v>1410</v>
      </c>
      <c r="H39" s="42" t="str">
        <f>IF(C39&lt;&gt;"", IF(RANK(G39, $G$4:$G$61)+COUNTIF(G$4:G39,G39)-1&lt;=(C$64-F$62),RANK(G39, $G$4:$G$61)+COUNTIF(G$4:G39,G39)-1, ""), "")</f>
        <v/>
      </c>
      <c r="I39" s="49">
        <f t="shared" si="3"/>
        <v>0</v>
      </c>
      <c r="J39" s="85">
        <f t="shared" si="4"/>
        <v>3.5830599026627469E-4</v>
      </c>
      <c r="K39" s="85">
        <f t="shared" si="5"/>
        <v>0</v>
      </c>
      <c r="L39" s="87">
        <f t="shared" si="6"/>
        <v>-3.5830599026627469E-4</v>
      </c>
    </row>
    <row r="40" spans="2:12" x14ac:dyDescent="0.2">
      <c r="B40" s="151" t="s">
        <v>83</v>
      </c>
      <c r="C40" s="146" t="s">
        <v>32</v>
      </c>
      <c r="D40" s="41"/>
      <c r="E40" s="83" t="str">
        <f t="shared" si="0"/>
        <v/>
      </c>
      <c r="F40" s="41" t="str">
        <f t="shared" si="1"/>
        <v/>
      </c>
      <c r="G40" s="42" t="str">
        <f t="shared" si="2"/>
        <v/>
      </c>
      <c r="H40" s="42" t="str">
        <f>IF(C40&lt;&gt;"", IF(RANK(G40, $G$4:$G$61)+COUNTIF(G$4:G40,G40)-1&lt;=(C$64-F$62),RANK(G40, $G$4:$G$61)+COUNTIF(G$4:G40,G40)-1, ""), "")</f>
        <v/>
      </c>
      <c r="I40" s="49" t="str">
        <f t="shared" si="3"/>
        <v/>
      </c>
      <c r="J40" s="85" t="str">
        <f t="shared" si="4"/>
        <v/>
      </c>
      <c r="K40" s="85" t="str">
        <f t="shared" si="5"/>
        <v/>
      </c>
      <c r="L40" s="87" t="str">
        <f t="shared" si="6"/>
        <v/>
      </c>
    </row>
    <row r="41" spans="2:12" x14ac:dyDescent="0.2">
      <c r="B41" s="151" t="s">
        <v>84</v>
      </c>
      <c r="C41" s="146">
        <v>1777</v>
      </c>
      <c r="D41" s="41"/>
      <c r="E41" s="83">
        <f t="shared" si="0"/>
        <v>2.1674960967993755E-2</v>
      </c>
      <c r="F41" s="41">
        <f t="shared" si="1"/>
        <v>0</v>
      </c>
      <c r="G41" s="42">
        <f t="shared" si="2"/>
        <v>1777</v>
      </c>
      <c r="H41" s="42" t="str">
        <f>IF(C41&lt;&gt;"", IF(RANK(G41, $G$4:$G$61)+COUNTIF(G$4:G41,G41)-1&lt;=(C$64-F$62),RANK(G41, $G$4:$G$61)+COUNTIF(G$4:G41,G41)-1, ""), "")</f>
        <v/>
      </c>
      <c r="I41" s="49">
        <f t="shared" si="3"/>
        <v>0</v>
      </c>
      <c r="J41" s="85">
        <f t="shared" si="4"/>
        <v>4.5156719482494339E-4</v>
      </c>
      <c r="K41" s="85">
        <f t="shared" si="5"/>
        <v>0</v>
      </c>
      <c r="L41" s="87">
        <f t="shared" si="6"/>
        <v>-4.5156719482494339E-4</v>
      </c>
    </row>
    <row r="42" spans="2:12" x14ac:dyDescent="0.2">
      <c r="B42" s="151" t="s">
        <v>85</v>
      </c>
      <c r="C42" s="146">
        <v>13014</v>
      </c>
      <c r="D42" s="41"/>
      <c r="E42" s="83">
        <f t="shared" si="0"/>
        <v>0.15873829039812645</v>
      </c>
      <c r="F42" s="41">
        <f t="shared" si="1"/>
        <v>0</v>
      </c>
      <c r="G42" s="42">
        <f t="shared" si="2"/>
        <v>13014</v>
      </c>
      <c r="H42" s="42" t="str">
        <f>IF(C42&lt;&gt;"", IF(RANK(G42, $G$4:$G$61)+COUNTIF(G$4:G42,G42)-1&lt;=(C$64-F$62),RANK(G42, $G$4:$G$61)+COUNTIF(G$4:G42,G42)-1, ""), "")</f>
        <v/>
      </c>
      <c r="I42" s="49">
        <f t="shared" si="3"/>
        <v>0</v>
      </c>
      <c r="J42" s="85">
        <f t="shared" si="4"/>
        <v>3.3070880548406378E-3</v>
      </c>
      <c r="K42" s="85">
        <f t="shared" si="5"/>
        <v>0</v>
      </c>
      <c r="L42" s="87">
        <f t="shared" si="6"/>
        <v>-3.3070880548406378E-3</v>
      </c>
    </row>
    <row r="43" spans="2:12" x14ac:dyDescent="0.2">
      <c r="B43" s="152" t="s">
        <v>86</v>
      </c>
      <c r="C43" s="147">
        <v>83811</v>
      </c>
      <c r="D43" s="142"/>
      <c r="E43" s="143">
        <f t="shared" si="0"/>
        <v>1.0222848360655739</v>
      </c>
      <c r="F43" s="142">
        <f t="shared" si="1"/>
        <v>1</v>
      </c>
      <c r="G43" s="144">
        <f t="shared" si="2"/>
        <v>1827</v>
      </c>
      <c r="H43" s="144" t="str">
        <f>IF(C43&lt;&gt;"", IF(RANK(G43, $G$4:$G$61)+COUNTIF(G$4:G43,G43)-1&lt;=(C$64-F$62),RANK(G43, $G$4:$G$61)+COUNTIF(G$4:G43,G43)-1, ""), "")</f>
        <v/>
      </c>
      <c r="I43" s="144">
        <f t="shared" si="3"/>
        <v>1</v>
      </c>
      <c r="J43" s="130">
        <f t="shared" si="4"/>
        <v>2.1297860532061525E-2</v>
      </c>
      <c r="K43" s="130">
        <f t="shared" si="5"/>
        <v>2.1276595744680851E-2</v>
      </c>
      <c r="L43" s="131">
        <f t="shared" si="6"/>
        <v>-2.1264787380674555E-5</v>
      </c>
    </row>
    <row r="44" spans="2:12" x14ac:dyDescent="0.2">
      <c r="B44" s="151" t="s">
        <v>87</v>
      </c>
      <c r="C44" s="146">
        <v>602</v>
      </c>
      <c r="D44" s="41"/>
      <c r="E44" s="83">
        <f t="shared" si="0"/>
        <v>7.3428961748633883E-3</v>
      </c>
      <c r="F44" s="41">
        <f t="shared" si="1"/>
        <v>0</v>
      </c>
      <c r="G44" s="42">
        <f t="shared" si="2"/>
        <v>602</v>
      </c>
      <c r="H44" s="42" t="str">
        <f>IF(C44&lt;&gt;"", IF(RANK(G44, $G$4:$G$61)+COUNTIF(G$4:G44,G44)-1&lt;=(C$64-F$62),RANK(G44, $G$4:$G$61)+COUNTIF(G$4:G44,G44)-1, ""), "")</f>
        <v/>
      </c>
      <c r="I44" s="49">
        <f t="shared" si="3"/>
        <v>0</v>
      </c>
      <c r="J44" s="85">
        <f t="shared" si="4"/>
        <v>1.5297886960304779E-4</v>
      </c>
      <c r="K44" s="85">
        <f t="shared" si="5"/>
        <v>0</v>
      </c>
      <c r="L44" s="87">
        <f t="shared" si="6"/>
        <v>-1.5297886960304779E-4</v>
      </c>
    </row>
    <row r="45" spans="2:12" x14ac:dyDescent="0.2">
      <c r="B45" s="151" t="s">
        <v>88</v>
      </c>
      <c r="C45" s="146" t="s">
        <v>32</v>
      </c>
      <c r="D45" s="41"/>
      <c r="E45" s="83" t="str">
        <f t="shared" si="0"/>
        <v/>
      </c>
      <c r="F45" s="41" t="str">
        <f t="shared" si="1"/>
        <v/>
      </c>
      <c r="G45" s="42" t="str">
        <f t="shared" si="2"/>
        <v/>
      </c>
      <c r="H45" s="42" t="str">
        <f>IF(C45&lt;&gt;"", IF(RANK(G45, $G$4:$G$61)+COUNTIF(G$4:G45,G45)-1&lt;=(C$64-F$62),RANK(G45, $G$4:$G$61)+COUNTIF(G$4:G45,G45)-1, ""), "")</f>
        <v/>
      </c>
      <c r="I45" s="49" t="str">
        <f t="shared" si="3"/>
        <v/>
      </c>
      <c r="J45" s="85" t="str">
        <f t="shared" si="4"/>
        <v/>
      </c>
      <c r="K45" s="85" t="str">
        <f t="shared" si="5"/>
        <v/>
      </c>
      <c r="L45" s="87" t="str">
        <f t="shared" si="6"/>
        <v/>
      </c>
    </row>
    <row r="46" spans="2:12" x14ac:dyDescent="0.2">
      <c r="B46" s="152" t="s">
        <v>89</v>
      </c>
      <c r="C46" s="147">
        <v>40333</v>
      </c>
      <c r="D46" s="142"/>
      <c r="E46" s="143">
        <f t="shared" si="0"/>
        <v>0.49196184621389538</v>
      </c>
      <c r="F46" s="142">
        <f t="shared" si="1"/>
        <v>0</v>
      </c>
      <c r="G46" s="144">
        <f t="shared" si="2"/>
        <v>40333</v>
      </c>
      <c r="H46" s="144">
        <f>IF(C46&lt;&gt;"", IF(RANK(G46, $G$4:$G$61)+COUNTIF(G$4:G46,G46)-1&lt;=(C$64-F$62),RANK(G46, $G$4:$G$61)+COUNTIF(G$4:G46,G46)-1, ""), "")</f>
        <v>4</v>
      </c>
      <c r="I46" s="144">
        <f t="shared" si="3"/>
        <v>1</v>
      </c>
      <c r="J46" s="130">
        <f t="shared" si="4"/>
        <v>1.0249330145680609E-2</v>
      </c>
      <c r="K46" s="130">
        <f t="shared" si="5"/>
        <v>2.1276595744680851E-2</v>
      </c>
      <c r="L46" s="131">
        <f t="shared" si="6"/>
        <v>1.1027265599000241E-2</v>
      </c>
    </row>
    <row r="47" spans="2:12" x14ac:dyDescent="0.2">
      <c r="B47" s="151" t="s">
        <v>90</v>
      </c>
      <c r="C47" s="146">
        <v>1072</v>
      </c>
      <c r="D47" s="41"/>
      <c r="E47" s="83">
        <f t="shared" si="0"/>
        <v>1.3075722092115535E-2</v>
      </c>
      <c r="F47" s="41">
        <f t="shared" si="1"/>
        <v>0</v>
      </c>
      <c r="G47" s="42">
        <f t="shared" si="2"/>
        <v>1072</v>
      </c>
      <c r="H47" s="42" t="str">
        <f>IF(C47&lt;&gt;"", IF(RANK(G47, $G$4:$G$61)+COUNTIF(G$4:G47,G47)-1&lt;=(C$64-F$62),RANK(G47, $G$4:$G$61)+COUNTIF(G$4:G47,G47)-1, ""), "")</f>
        <v/>
      </c>
      <c r="I47" s="49">
        <f t="shared" si="3"/>
        <v>0</v>
      </c>
      <c r="J47" s="85">
        <f t="shared" si="4"/>
        <v>2.7241419969180602E-4</v>
      </c>
      <c r="K47" s="85">
        <f t="shared" si="5"/>
        <v>0</v>
      </c>
      <c r="L47" s="87">
        <f t="shared" si="6"/>
        <v>-2.7241419969180602E-4</v>
      </c>
    </row>
    <row r="48" spans="2:12" x14ac:dyDescent="0.2">
      <c r="B48" s="151" t="s">
        <v>91</v>
      </c>
      <c r="C48" s="146">
        <v>2791</v>
      </c>
      <c r="D48" s="41"/>
      <c r="E48" s="83">
        <f t="shared" si="0"/>
        <v>3.4043227946916471E-2</v>
      </c>
      <c r="F48" s="41">
        <f t="shared" si="1"/>
        <v>0</v>
      </c>
      <c r="G48" s="42">
        <f t="shared" si="2"/>
        <v>2791</v>
      </c>
      <c r="H48" s="42" t="str">
        <f>IF(C48&lt;&gt;"", IF(RANK(G48, $G$4:$G$61)+COUNTIF(G$4:G48,G48)-1&lt;=(C$64-F$62),RANK(G48, $G$4:$G$61)+COUNTIF(G$4:G48,G48)-1, ""), "")</f>
        <v/>
      </c>
      <c r="I48" s="49">
        <f t="shared" si="3"/>
        <v>0</v>
      </c>
      <c r="J48" s="85">
        <f t="shared" si="4"/>
        <v>7.0924256654834948E-4</v>
      </c>
      <c r="K48" s="85">
        <f t="shared" si="5"/>
        <v>0</v>
      </c>
      <c r="L48" s="87">
        <f t="shared" si="6"/>
        <v>-7.0924256654834948E-4</v>
      </c>
    </row>
    <row r="49" spans="2:12" x14ac:dyDescent="0.2">
      <c r="B49" s="151" t="s">
        <v>92</v>
      </c>
      <c r="C49" s="146">
        <v>2149</v>
      </c>
      <c r="D49" s="41"/>
      <c r="E49" s="83">
        <f t="shared" si="0"/>
        <v>2.6212431693989072E-2</v>
      </c>
      <c r="F49" s="41">
        <f t="shared" si="1"/>
        <v>0</v>
      </c>
      <c r="G49" s="42">
        <f t="shared" si="2"/>
        <v>2149</v>
      </c>
      <c r="H49" s="42" t="str">
        <f>IF(C49&lt;&gt;"", IF(RANK(G49, $G$4:$G$61)+COUNTIF(G$4:G49,G49)-1&lt;=(C$64-F$62),RANK(G49, $G$4:$G$61)+COUNTIF(G$4:G49,G49)-1, ""), "")</f>
        <v/>
      </c>
      <c r="I49" s="49">
        <f t="shared" si="3"/>
        <v>0</v>
      </c>
      <c r="J49" s="85">
        <f t="shared" si="4"/>
        <v>5.4609898800157754E-4</v>
      </c>
      <c r="K49" s="85">
        <f t="shared" si="5"/>
        <v>0</v>
      </c>
      <c r="L49" s="87">
        <f t="shared" si="6"/>
        <v>-5.4609898800157754E-4</v>
      </c>
    </row>
    <row r="50" spans="2:12" x14ac:dyDescent="0.2">
      <c r="B50" s="152" t="s">
        <v>93</v>
      </c>
      <c r="C50" s="147">
        <v>384499</v>
      </c>
      <c r="D50" s="142"/>
      <c r="E50" s="143">
        <f t="shared" si="0"/>
        <v>4.6899273028883686</v>
      </c>
      <c r="F50" s="142">
        <f t="shared" si="1"/>
        <v>4</v>
      </c>
      <c r="G50" s="144">
        <f t="shared" si="2"/>
        <v>56563</v>
      </c>
      <c r="H50" s="144">
        <f>IF(C50&lt;&gt;"", IF(RANK(G50, $G$4:$G$61)+COUNTIF(G$4:G50,G50)-1&lt;=(C$64-F$62),RANK(G50, $G$4:$G$61)+COUNTIF(G$4:G50,G50)-1, ""), "")</f>
        <v>2</v>
      </c>
      <c r="I50" s="144">
        <f t="shared" si="3"/>
        <v>5</v>
      </c>
      <c r="J50" s="130">
        <f t="shared" si="4"/>
        <v>9.7708010603824363E-2</v>
      </c>
      <c r="K50" s="130">
        <f t="shared" si="5"/>
        <v>0.10638297872340426</v>
      </c>
      <c r="L50" s="131">
        <f t="shared" si="6"/>
        <v>8.6749681195798928E-3</v>
      </c>
    </row>
    <row r="51" spans="2:12" x14ac:dyDescent="0.2">
      <c r="B51" s="151" t="s">
        <v>94</v>
      </c>
      <c r="C51" s="146">
        <v>8934</v>
      </c>
      <c r="D51" s="41"/>
      <c r="E51" s="83">
        <f t="shared" si="0"/>
        <v>0.10897248243559719</v>
      </c>
      <c r="F51" s="41">
        <f t="shared" si="1"/>
        <v>0</v>
      </c>
      <c r="G51" s="42">
        <f t="shared" si="2"/>
        <v>8934</v>
      </c>
      <c r="H51" s="42" t="str">
        <f>IF(C51&lt;&gt;"", IF(RANK(G51, $G$4:$G$61)+COUNTIF(G$4:G51,G51)-1&lt;=(C$64-F$62),RANK(G51, $G$4:$G$61)+COUNTIF(G$4:G51,G51)-1, ""), "")</f>
        <v/>
      </c>
      <c r="I51" s="49">
        <f t="shared" si="3"/>
        <v>0</v>
      </c>
      <c r="J51" s="85">
        <f t="shared" si="4"/>
        <v>2.2702877425807792E-3</v>
      </c>
      <c r="K51" s="85">
        <f t="shared" si="5"/>
        <v>0</v>
      </c>
      <c r="L51" s="87">
        <f t="shared" si="6"/>
        <v>-2.2702877425807792E-3</v>
      </c>
    </row>
    <row r="52" spans="2:12" x14ac:dyDescent="0.2">
      <c r="B52" s="151" t="s">
        <v>95</v>
      </c>
      <c r="C52" s="146">
        <v>7831</v>
      </c>
      <c r="D52" s="41"/>
      <c r="E52" s="83">
        <f t="shared" si="0"/>
        <v>9.5518637782982044E-2</v>
      </c>
      <c r="F52" s="41">
        <f t="shared" si="1"/>
        <v>0</v>
      </c>
      <c r="G52" s="42">
        <f t="shared" si="2"/>
        <v>7831</v>
      </c>
      <c r="H52" s="42" t="str">
        <f>IF(C52&lt;&gt;"", IF(RANK(G52, $G$4:$G$61)+COUNTIF(G$4:G52,G52)-1&lt;=(C$64-F$62),RANK(G52, $G$4:$G$61)+COUNTIF(G$4:G52,G52)-1, ""), "")</f>
        <v/>
      </c>
      <c r="I52" s="49">
        <f t="shared" si="3"/>
        <v>0</v>
      </c>
      <c r="J52" s="85">
        <f t="shared" si="4"/>
        <v>1.9899958934575866E-3</v>
      </c>
      <c r="K52" s="85">
        <f t="shared" si="5"/>
        <v>0</v>
      </c>
      <c r="L52" s="87">
        <f t="shared" si="6"/>
        <v>-1.9899958934575866E-3</v>
      </c>
    </row>
    <row r="53" spans="2:12" x14ac:dyDescent="0.2">
      <c r="B53" s="151" t="s">
        <v>96</v>
      </c>
      <c r="C53" s="146">
        <v>6231</v>
      </c>
      <c r="D53" s="41"/>
      <c r="E53" s="83">
        <f t="shared" si="0"/>
        <v>7.600263466042155E-2</v>
      </c>
      <c r="F53" s="41">
        <f t="shared" si="1"/>
        <v>0</v>
      </c>
      <c r="G53" s="42">
        <f t="shared" si="2"/>
        <v>6231</v>
      </c>
      <c r="H53" s="42" t="str">
        <f>IF(C53&lt;&gt;"", IF(RANK(G53, $G$4:$G$61)+COUNTIF(G$4:G53,G53)-1&lt;=(C$64-F$62),RANK(G53, $G$4:$G$61)+COUNTIF(G$4:G53,G53)-1, ""), "")</f>
        <v/>
      </c>
      <c r="I53" s="49">
        <f t="shared" si="3"/>
        <v>0</v>
      </c>
      <c r="J53" s="85">
        <f t="shared" si="4"/>
        <v>1.5834075357086224E-3</v>
      </c>
      <c r="K53" s="85">
        <f t="shared" si="5"/>
        <v>0</v>
      </c>
      <c r="L53" s="87">
        <f t="shared" si="6"/>
        <v>-1.5834075357086224E-3</v>
      </c>
    </row>
    <row r="54" spans="2:12" x14ac:dyDescent="0.2">
      <c r="B54" s="152" t="s">
        <v>97</v>
      </c>
      <c r="C54" s="147">
        <v>97294</v>
      </c>
      <c r="D54" s="142"/>
      <c r="E54" s="143">
        <f t="shared" si="0"/>
        <v>1.1867437548790007</v>
      </c>
      <c r="F54" s="142">
        <f t="shared" si="1"/>
        <v>1</v>
      </c>
      <c r="G54" s="144">
        <f t="shared" si="2"/>
        <v>15310</v>
      </c>
      <c r="H54" s="144" t="str">
        <f>IF(C54&lt;&gt;"", IF(RANK(G54, $G$4:$G$61)+COUNTIF(G$4:G54,G54)-1&lt;=(C$64-F$62),RANK(G54, $G$4:$G$61)+COUNTIF(G$4:G54,G54)-1, ""), "")</f>
        <v/>
      </c>
      <c r="I54" s="144">
        <f t="shared" si="3"/>
        <v>1</v>
      </c>
      <c r="J54" s="130">
        <f t="shared" si="4"/>
        <v>2.4724129799267327E-2</v>
      </c>
      <c r="K54" s="130">
        <f t="shared" si="5"/>
        <v>2.1276595744680851E-2</v>
      </c>
      <c r="L54" s="131">
        <f t="shared" si="6"/>
        <v>-3.4475340545864763E-3</v>
      </c>
    </row>
    <row r="55" spans="2:12" x14ac:dyDescent="0.2">
      <c r="B55" s="151" t="s">
        <v>98</v>
      </c>
      <c r="C55" s="146">
        <v>1176</v>
      </c>
      <c r="D55" s="41"/>
      <c r="E55" s="83">
        <f t="shared" si="0"/>
        <v>1.4344262295081968E-2</v>
      </c>
      <c r="F55" s="41">
        <f t="shared" si="1"/>
        <v>0</v>
      </c>
      <c r="G55" s="42">
        <f t="shared" si="2"/>
        <v>1176</v>
      </c>
      <c r="H55" s="42" t="str">
        <f>IF(C55&lt;&gt;"", IF(RANK(G55, $G$4:$G$61)+COUNTIF(G$4:G55,G55)-1&lt;=(C$64-F$62),RANK(G55, $G$4:$G$61)+COUNTIF(G$4:G55,G55)-1, ""), "")</f>
        <v/>
      </c>
      <c r="I55" s="49">
        <f t="shared" si="3"/>
        <v>0</v>
      </c>
      <c r="J55" s="85">
        <f t="shared" si="4"/>
        <v>2.9884244294548867E-4</v>
      </c>
      <c r="K55" s="85">
        <f t="shared" si="5"/>
        <v>0</v>
      </c>
      <c r="L55" s="87">
        <f t="shared" si="6"/>
        <v>-2.9884244294548867E-4</v>
      </c>
    </row>
    <row r="56" spans="2:12" x14ac:dyDescent="0.2">
      <c r="B56" s="151" t="s">
        <v>99</v>
      </c>
      <c r="C56" s="146">
        <v>3725</v>
      </c>
      <c r="D56" s="41"/>
      <c r="E56" s="83">
        <f t="shared" si="0"/>
        <v>4.5435694769711162E-2</v>
      </c>
      <c r="F56" s="41">
        <f t="shared" si="1"/>
        <v>0</v>
      </c>
      <c r="G56" s="42">
        <f t="shared" si="2"/>
        <v>3725</v>
      </c>
      <c r="H56" s="42" t="str">
        <f>IF(C56&lt;&gt;"", IF(RANK(G56, $G$4:$G$61)+COUNTIF(G$4:G56,G56)-1&lt;=(C$64-F$62),RANK(G56, $G$4:$G$61)+COUNTIF(G$4:G56,G56)-1, ""), "")</f>
        <v/>
      </c>
      <c r="I56" s="49">
        <f t="shared" si="3"/>
        <v>0</v>
      </c>
      <c r="J56" s="85">
        <f t="shared" si="4"/>
        <v>9.4658852038430731E-4</v>
      </c>
      <c r="K56" s="85">
        <f t="shared" si="5"/>
        <v>0</v>
      </c>
      <c r="L56" s="87">
        <f t="shared" si="6"/>
        <v>-9.4658852038430731E-4</v>
      </c>
    </row>
    <row r="57" spans="2:12" x14ac:dyDescent="0.2">
      <c r="B57" s="151" t="s">
        <v>100</v>
      </c>
      <c r="C57" s="146">
        <v>1108</v>
      </c>
      <c r="D57" s="41"/>
      <c r="E57" s="83">
        <f t="shared" si="0"/>
        <v>1.3514832162373145E-2</v>
      </c>
      <c r="F57" s="41">
        <f t="shared" si="1"/>
        <v>0</v>
      </c>
      <c r="G57" s="42">
        <f t="shared" si="2"/>
        <v>1108</v>
      </c>
      <c r="H57" s="42" t="str">
        <f>IF(C57&lt;&gt;"", IF(RANK(G57, $G$4:$G$61)+COUNTIF(G$4:G57,G57)-1&lt;=(C$64-F$62),RANK(G57, $G$4:$G$61)+COUNTIF(G$4:G57,G57)-1, ""), "")</f>
        <v/>
      </c>
      <c r="I57" s="49">
        <f t="shared" si="3"/>
        <v>0</v>
      </c>
      <c r="J57" s="85">
        <f t="shared" si="4"/>
        <v>2.8156243774115773E-4</v>
      </c>
      <c r="K57" s="85">
        <f t="shared" si="5"/>
        <v>0</v>
      </c>
      <c r="L57" s="87">
        <f t="shared" si="6"/>
        <v>-2.8156243774115773E-4</v>
      </c>
    </row>
    <row r="58" spans="2:12" x14ac:dyDescent="0.2">
      <c r="B58" s="151" t="s">
        <v>101</v>
      </c>
      <c r="C58" s="146">
        <v>1116</v>
      </c>
      <c r="D58" s="41"/>
      <c r="E58" s="83">
        <f t="shared" si="0"/>
        <v>1.3612412177985948E-2</v>
      </c>
      <c r="F58" s="41">
        <f t="shared" si="1"/>
        <v>0</v>
      </c>
      <c r="G58" s="42">
        <f t="shared" si="2"/>
        <v>1116</v>
      </c>
      <c r="H58" s="42" t="str">
        <f>IF(C58&lt;&gt;"", IF(RANK(G58, $G$4:$G$61)+COUNTIF(G$4:G58,G58)-1&lt;=(C$64-F$62),RANK(G58, $G$4:$G$61)+COUNTIF(G$4:G58,G58)-1, ""), "")</f>
        <v/>
      </c>
      <c r="I58" s="49">
        <f t="shared" si="3"/>
        <v>0</v>
      </c>
      <c r="J58" s="85">
        <f t="shared" si="4"/>
        <v>2.8359537952990255E-4</v>
      </c>
      <c r="K58" s="85">
        <f t="shared" si="5"/>
        <v>0</v>
      </c>
      <c r="L58" s="87">
        <f t="shared" si="6"/>
        <v>-2.8359537952990255E-4</v>
      </c>
    </row>
    <row r="59" spans="2:12" x14ac:dyDescent="0.2">
      <c r="B59" s="151" t="s">
        <v>102</v>
      </c>
      <c r="C59" s="146" t="s">
        <v>32</v>
      </c>
      <c r="D59" s="41"/>
      <c r="E59" s="83" t="str">
        <f t="shared" si="0"/>
        <v/>
      </c>
      <c r="F59" s="41" t="str">
        <f t="shared" si="1"/>
        <v/>
      </c>
      <c r="G59" s="42" t="str">
        <f t="shared" si="2"/>
        <v/>
      </c>
      <c r="H59" s="42" t="str">
        <f>IF(C59&lt;&gt;"", IF(RANK(G59, $G$4:$G$61)+COUNTIF(G$4:G59,G59)-1&lt;=(C$64-F$62),RANK(G59, $G$4:$G$61)+COUNTIF(G$4:G59,G59)-1, ""), "")</f>
        <v/>
      </c>
      <c r="I59" s="49" t="str">
        <f t="shared" si="3"/>
        <v/>
      </c>
      <c r="J59" s="85" t="str">
        <f t="shared" si="4"/>
        <v/>
      </c>
      <c r="K59" s="85" t="str">
        <f t="shared" si="5"/>
        <v/>
      </c>
      <c r="L59" s="87" t="str">
        <f t="shared" si="6"/>
        <v/>
      </c>
    </row>
    <row r="60" spans="2:12" x14ac:dyDescent="0.2">
      <c r="B60" s="151" t="s">
        <v>103</v>
      </c>
      <c r="C60" s="146" t="s">
        <v>32</v>
      </c>
      <c r="D60" s="41"/>
      <c r="E60" s="83" t="str">
        <f t="shared" si="0"/>
        <v/>
      </c>
      <c r="F60" s="41" t="str">
        <f t="shared" si="1"/>
        <v/>
      </c>
      <c r="G60" s="42" t="str">
        <f t="shared" si="2"/>
        <v/>
      </c>
      <c r="H60" s="42" t="str">
        <f>IF(C60&lt;&gt;"", IF(RANK(G60, $G$4:$G$61)+COUNTIF(G$4:G60,G60)-1&lt;=(C$64-F$62),RANK(G60, $G$4:$G$61)+COUNTIF(G$4:G60,G60)-1, ""), "")</f>
        <v/>
      </c>
      <c r="I60" s="49" t="str">
        <f t="shared" si="3"/>
        <v/>
      </c>
      <c r="J60" s="85" t="str">
        <f t="shared" si="4"/>
        <v/>
      </c>
      <c r="K60" s="85" t="str">
        <f t="shared" si="5"/>
        <v/>
      </c>
      <c r="L60" s="87" t="str">
        <f t="shared" si="6"/>
        <v/>
      </c>
    </row>
    <row r="61" spans="2:12" ht="17" thickBot="1" x14ac:dyDescent="0.25">
      <c r="B61" s="153" t="s">
        <v>104</v>
      </c>
      <c r="C61" s="146" t="s">
        <v>32</v>
      </c>
      <c r="D61" s="84"/>
      <c r="E61" s="83" t="str">
        <f t="shared" si="0"/>
        <v/>
      </c>
      <c r="F61" s="84" t="str">
        <f t="shared" si="1"/>
        <v/>
      </c>
      <c r="G61" s="42" t="str">
        <f t="shared" si="2"/>
        <v/>
      </c>
      <c r="H61" s="42" t="str">
        <f>IF(C61&lt;&gt;"", IF(RANK(G61, $G$4:$G$61)+COUNTIF(G$4:G61,G61)-1&lt;=(C$64-F$62),RANK(G61, $G$4:$G$61)+COUNTIF(G$4:G61,G61)-1, ""), "")</f>
        <v/>
      </c>
      <c r="I61" s="49" t="str">
        <f t="shared" si="3"/>
        <v/>
      </c>
      <c r="J61" s="85" t="str">
        <f t="shared" si="4"/>
        <v/>
      </c>
      <c r="K61" s="85" t="str">
        <f t="shared" si="5"/>
        <v/>
      </c>
      <c r="L61" s="88" t="str">
        <f t="shared" si="6"/>
        <v/>
      </c>
    </row>
    <row r="62" spans="2:12" ht="17" thickBot="1" x14ac:dyDescent="0.25">
      <c r="B62" s="154" t="s">
        <v>0</v>
      </c>
      <c r="C62" s="148">
        <f>SUM(C4:C61)</f>
        <v>3935184</v>
      </c>
      <c r="D62" s="51">
        <f>_xlfn.FLOOR.MATH(C62/(C64+1))+1</f>
        <v>81984</v>
      </c>
      <c r="E62" s="109"/>
      <c r="F62" s="51">
        <f>SUM(F4:F61)</f>
        <v>42</v>
      </c>
      <c r="G62" s="51"/>
      <c r="H62" s="51"/>
      <c r="I62" s="52">
        <f>SUM(I4:I61)</f>
        <v>47</v>
      </c>
      <c r="J62" s="59">
        <f>SUM(J4:J61)</f>
        <v>1</v>
      </c>
      <c r="K62" s="59">
        <f>SUM(K4:K61)</f>
        <v>1.0000000000000002</v>
      </c>
      <c r="L62" s="60">
        <f>SUM(L4:L61)</f>
        <v>4.6458063091003865E-17</v>
      </c>
    </row>
    <row r="63" spans="2:12" x14ac:dyDescent="0.2">
      <c r="B63" s="45" t="s">
        <v>1</v>
      </c>
      <c r="C63" s="112">
        <v>6541978</v>
      </c>
      <c r="D63" s="113"/>
      <c r="E63" s="61"/>
      <c r="F63" s="61"/>
      <c r="G63" s="61"/>
      <c r="H63" s="61"/>
      <c r="I63" s="61"/>
      <c r="J63" s="61"/>
      <c r="K63" s="61"/>
      <c r="L63" s="62"/>
    </row>
    <row r="64" spans="2:12" ht="17" thickBot="1" x14ac:dyDescent="0.25">
      <c r="B64" s="46" t="s">
        <v>3</v>
      </c>
      <c r="C64" s="79">
        <v>47</v>
      </c>
      <c r="D64" s="47"/>
      <c r="E64" s="47"/>
      <c r="F64" s="47"/>
      <c r="G64" s="47"/>
      <c r="H64" s="47"/>
      <c r="I64" s="47"/>
      <c r="J64" s="47"/>
      <c r="K64" s="47"/>
      <c r="L64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B1563-B77C-904A-8324-9CCC6B4910ED}">
  <sheetPr codeName="Sheet5"/>
  <dimension ref="B2:L64"/>
  <sheetViews>
    <sheetView workbookViewId="0">
      <selection activeCell="Q21" sqref="Q21"/>
    </sheetView>
  </sheetViews>
  <sheetFormatPr baseColWidth="10" defaultColWidth="11" defaultRowHeight="16" x14ac:dyDescent="0.2"/>
  <cols>
    <col min="2" max="2" width="42" customWidth="1"/>
    <col min="10" max="10" width="12" customWidth="1"/>
  </cols>
  <sheetData>
    <row r="2" spans="2:12" ht="20" thickBot="1" x14ac:dyDescent="0.3">
      <c r="B2" s="43" t="s">
        <v>38</v>
      </c>
      <c r="D2" s="55"/>
      <c r="E2" s="55"/>
      <c r="F2" s="55"/>
      <c r="G2" s="55"/>
      <c r="H2" s="56"/>
      <c r="I2" s="56"/>
    </row>
    <row r="3" spans="2:12" ht="52" thickBot="1" x14ac:dyDescent="0.25">
      <c r="B3" s="149" t="s">
        <v>17</v>
      </c>
      <c r="C3" s="145" t="s">
        <v>18</v>
      </c>
      <c r="D3" s="51" t="s">
        <v>19</v>
      </c>
      <c r="E3" s="51" t="s">
        <v>20</v>
      </c>
      <c r="F3" s="51" t="s">
        <v>21</v>
      </c>
      <c r="G3" s="51" t="s">
        <v>5</v>
      </c>
      <c r="H3" s="51" t="s">
        <v>22</v>
      </c>
      <c r="I3" s="52" t="s">
        <v>23</v>
      </c>
      <c r="J3" s="53" t="s">
        <v>25</v>
      </c>
      <c r="K3" s="51" t="s">
        <v>24</v>
      </c>
      <c r="L3" s="54" t="s">
        <v>9</v>
      </c>
    </row>
    <row r="4" spans="2:12" x14ac:dyDescent="0.2">
      <c r="B4" s="150" t="s">
        <v>47</v>
      </c>
      <c r="C4" s="146" t="s">
        <v>32</v>
      </c>
      <c r="D4" s="42"/>
      <c r="E4" s="83" t="str">
        <f>IF(C4&lt;&gt;"", C4/D$62, "")</f>
        <v/>
      </c>
      <c r="F4" s="42" t="str">
        <f>IF(E4&lt;&gt;"", _xlfn.FLOOR.MATH(E4), "")</f>
        <v/>
      </c>
      <c r="G4" s="42" t="str">
        <f>IF(C4&lt;&gt;"", C4-F4*D$62, "")</f>
        <v/>
      </c>
      <c r="H4" s="42" t="str">
        <f>IF(C4&lt;&gt;"", IF(RANK(G4, $G$4:$G$61)+COUNTIF(G$4:G4,G4)-1&lt;=(C$64-F$62),RANK(G4, $G$4:$G$61)+COUNTIF(G$4:G4,G4)-1, ""), "")</f>
        <v/>
      </c>
      <c r="I4" s="49" t="str">
        <f>IF(H4&lt;&gt;"", F4+1, F4)</f>
        <v/>
      </c>
      <c r="J4" s="85" t="str">
        <f>IF(C4&lt;&gt;"", C4/$C$62, "")</f>
        <v/>
      </c>
      <c r="K4" s="85" t="str">
        <f>IF(I4&lt;&gt;"", I4/I$62, "")</f>
        <v/>
      </c>
      <c r="L4" s="86" t="str">
        <f>IF(K4&lt;&gt;"", K4-J4, "")</f>
        <v/>
      </c>
    </row>
    <row r="5" spans="2:12" x14ac:dyDescent="0.2">
      <c r="B5" s="151" t="s">
        <v>48</v>
      </c>
      <c r="C5" s="146">
        <v>3133</v>
      </c>
      <c r="D5" s="41"/>
      <c r="E5" s="83">
        <f t="shared" ref="E5:E61" si="0">IF(C5&lt;&gt;"", C5/D$62, "")</f>
        <v>3.7540740030674848E-2</v>
      </c>
      <c r="F5" s="41">
        <f t="shared" ref="F5:F61" si="1">IF(E5&lt;&gt;"", _xlfn.FLOOR.MATH(E5), "")</f>
        <v>0</v>
      </c>
      <c r="G5" s="42">
        <f t="shared" ref="G5:G61" si="2">IF(C5&lt;&gt;"", C5-F5*D$62, "")</f>
        <v>3133</v>
      </c>
      <c r="H5" s="42" t="str">
        <f>IF(C5&lt;&gt;"", IF(RANK(G5, $G$4:$G$61)+COUNTIF(G$4:G5,G5)-1&lt;=(C$64-F$62),RANK(G5, $G$4:$G$61)+COUNTIF(G$4:G5,G5)-1, ""), "")</f>
        <v/>
      </c>
      <c r="I5" s="49">
        <f t="shared" ref="I5:I61" si="3">IF(H5&lt;&gt;"", F5+1, F5)</f>
        <v>0</v>
      </c>
      <c r="J5" s="85">
        <f t="shared" ref="J5:J61" si="4">IF(C5&lt;&gt;"", C5/$C$62, "")</f>
        <v>8.9383249869976324E-4</v>
      </c>
      <c r="K5" s="85">
        <f t="shared" ref="K5:K61" si="5">IF(I5&lt;&gt;"", I5/I$62, "")</f>
        <v>0</v>
      </c>
      <c r="L5" s="87">
        <f t="shared" ref="L5:L61" si="6">IF(K5&lt;&gt;"", K5-J5, "")</f>
        <v>-8.9383249869976324E-4</v>
      </c>
    </row>
    <row r="6" spans="2:12" x14ac:dyDescent="0.2">
      <c r="B6" s="151" t="s">
        <v>49</v>
      </c>
      <c r="C6" s="146" t="s">
        <v>32</v>
      </c>
      <c r="D6" s="41"/>
      <c r="E6" s="83" t="str">
        <f t="shared" si="0"/>
        <v/>
      </c>
      <c r="F6" s="41" t="str">
        <f t="shared" si="1"/>
        <v/>
      </c>
      <c r="G6" s="42" t="str">
        <f t="shared" si="2"/>
        <v/>
      </c>
      <c r="H6" s="42" t="str">
        <f>IF(C6&lt;&gt;"", IF(RANK(G6, $G$4:$G$61)+COUNTIF(G$4:G6,G6)-1&lt;=(C$64-F$62),RANK(G6, $G$4:$G$61)+COUNTIF(G$4:G6,G6)-1, ""), "")</f>
        <v/>
      </c>
      <c r="I6" s="49" t="str">
        <f t="shared" si="3"/>
        <v/>
      </c>
      <c r="J6" s="85" t="str">
        <f t="shared" si="4"/>
        <v/>
      </c>
      <c r="K6" s="85" t="str">
        <f t="shared" si="5"/>
        <v/>
      </c>
      <c r="L6" s="87" t="str">
        <f t="shared" si="6"/>
        <v/>
      </c>
    </row>
    <row r="7" spans="2:12" x14ac:dyDescent="0.2">
      <c r="B7" s="151" t="s">
        <v>50</v>
      </c>
      <c r="C7" s="146" t="s">
        <v>32</v>
      </c>
      <c r="D7" s="41"/>
      <c r="E7" s="83" t="str">
        <f t="shared" si="0"/>
        <v/>
      </c>
      <c r="F7" s="41" t="str">
        <f t="shared" si="1"/>
        <v/>
      </c>
      <c r="G7" s="42" t="str">
        <f t="shared" si="2"/>
        <v/>
      </c>
      <c r="H7" s="42" t="str">
        <f>IF(C7&lt;&gt;"", IF(RANK(G7, $G$4:$G$61)+COUNTIF(G$4:G7,G7)-1&lt;=(C$64-F$62),RANK(G7, $G$4:$G$61)+COUNTIF(G$4:G7,G7)-1, ""), "")</f>
        <v/>
      </c>
      <c r="I7" s="49" t="str">
        <f t="shared" si="3"/>
        <v/>
      </c>
      <c r="J7" s="85" t="str">
        <f t="shared" si="4"/>
        <v/>
      </c>
      <c r="K7" s="85" t="str">
        <f t="shared" si="5"/>
        <v/>
      </c>
      <c r="L7" s="87" t="str">
        <f t="shared" si="6"/>
        <v/>
      </c>
    </row>
    <row r="8" spans="2:12" x14ac:dyDescent="0.2">
      <c r="B8" s="151" t="s">
        <v>51</v>
      </c>
      <c r="C8" s="146">
        <v>10455</v>
      </c>
      <c r="D8" s="41"/>
      <c r="E8" s="83">
        <f t="shared" si="0"/>
        <v>0.12527559432515337</v>
      </c>
      <c r="F8" s="41">
        <f t="shared" si="1"/>
        <v>0</v>
      </c>
      <c r="G8" s="42">
        <f t="shared" si="2"/>
        <v>10455</v>
      </c>
      <c r="H8" s="42" t="str">
        <f>IF(C8&lt;&gt;"", IF(RANK(G8, $G$4:$G$61)+COUNTIF(G$4:G8,G8)-1&lt;=(C$64-F$62),RANK(G8, $G$4:$G$61)+COUNTIF(G$4:G8,G8)-1, ""), "")</f>
        <v/>
      </c>
      <c r="I8" s="49">
        <f t="shared" si="3"/>
        <v>0</v>
      </c>
      <c r="J8" s="85">
        <f t="shared" si="4"/>
        <v>2.9827701161525776E-3</v>
      </c>
      <c r="K8" s="85">
        <f t="shared" si="5"/>
        <v>0</v>
      </c>
      <c r="L8" s="87">
        <f t="shared" si="6"/>
        <v>-2.9827701161525776E-3</v>
      </c>
    </row>
    <row r="9" spans="2:12" x14ac:dyDescent="0.2">
      <c r="B9" s="151" t="s">
        <v>52</v>
      </c>
      <c r="C9" s="146">
        <v>643</v>
      </c>
      <c r="D9" s="41"/>
      <c r="E9" s="83">
        <f t="shared" si="0"/>
        <v>7.7046587423312881E-3</v>
      </c>
      <c r="F9" s="41">
        <f t="shared" si="1"/>
        <v>0</v>
      </c>
      <c r="G9" s="42">
        <f t="shared" si="2"/>
        <v>643</v>
      </c>
      <c r="H9" s="42" t="str">
        <f>IF(C9&lt;&gt;"", IF(RANK(G9, $G$4:$G$61)+COUNTIF(G$4:G9,G9)-1&lt;=(C$64-F$62),RANK(G9, $G$4:$G$61)+COUNTIF(G$4:G9,G9)-1, ""), "")</f>
        <v/>
      </c>
      <c r="I9" s="49">
        <f t="shared" si="3"/>
        <v>0</v>
      </c>
      <c r="J9" s="85">
        <f t="shared" si="4"/>
        <v>1.8344535482411358E-4</v>
      </c>
      <c r="K9" s="85">
        <f t="shared" si="5"/>
        <v>0</v>
      </c>
      <c r="L9" s="87">
        <f t="shared" si="6"/>
        <v>-1.8344535482411358E-4</v>
      </c>
    </row>
    <row r="10" spans="2:12" x14ac:dyDescent="0.2">
      <c r="B10" s="151" t="s">
        <v>53</v>
      </c>
      <c r="C10" s="146">
        <v>840</v>
      </c>
      <c r="D10" s="41"/>
      <c r="E10" s="83">
        <f t="shared" si="0"/>
        <v>1.0065184049079754E-2</v>
      </c>
      <c r="F10" s="41">
        <f t="shared" si="1"/>
        <v>0</v>
      </c>
      <c r="G10" s="42">
        <f t="shared" si="2"/>
        <v>840</v>
      </c>
      <c r="H10" s="42" t="str">
        <f>IF(C10&lt;&gt;"", IF(RANK(G10, $G$4:$G$61)+COUNTIF(G$4:G10,G10)-1&lt;=(C$64-F$62),RANK(G10, $G$4:$G$61)+COUNTIF(G$4:G10,G10)-1, ""), "")</f>
        <v/>
      </c>
      <c r="I10" s="49">
        <f t="shared" si="3"/>
        <v>0</v>
      </c>
      <c r="J10" s="85">
        <f t="shared" si="4"/>
        <v>2.3964867504238787E-4</v>
      </c>
      <c r="K10" s="85">
        <f t="shared" si="5"/>
        <v>0</v>
      </c>
      <c r="L10" s="87">
        <f t="shared" si="6"/>
        <v>-2.3964867504238787E-4</v>
      </c>
    </row>
    <row r="11" spans="2:12" x14ac:dyDescent="0.2">
      <c r="B11" s="151" t="s">
        <v>54</v>
      </c>
      <c r="C11" s="146">
        <v>11593</v>
      </c>
      <c r="D11" s="41"/>
      <c r="E11" s="83">
        <f t="shared" si="0"/>
        <v>0.13891152223926381</v>
      </c>
      <c r="F11" s="41">
        <f t="shared" si="1"/>
        <v>0</v>
      </c>
      <c r="G11" s="42">
        <f t="shared" si="2"/>
        <v>11593</v>
      </c>
      <c r="H11" s="42" t="str">
        <f>IF(C11&lt;&gt;"", IF(RANK(G11, $G$4:$G$61)+COUNTIF(G$4:G11,G11)-1&lt;=(C$64-F$62),RANK(G11, $G$4:$G$61)+COUNTIF(G$4:G11,G11)-1, ""), "")</f>
        <v/>
      </c>
      <c r="I11" s="49">
        <f t="shared" si="3"/>
        <v>0</v>
      </c>
      <c r="J11" s="85">
        <f t="shared" si="4"/>
        <v>3.3074370116266696E-3</v>
      </c>
      <c r="K11" s="85">
        <f t="shared" si="5"/>
        <v>0</v>
      </c>
      <c r="L11" s="87">
        <f t="shared" si="6"/>
        <v>-3.3074370116266696E-3</v>
      </c>
    </row>
    <row r="12" spans="2:12" x14ac:dyDescent="0.2">
      <c r="B12" s="151" t="s">
        <v>55</v>
      </c>
      <c r="C12" s="146" t="s">
        <v>32</v>
      </c>
      <c r="D12" s="41"/>
      <c r="E12" s="83" t="str">
        <f t="shared" si="0"/>
        <v/>
      </c>
      <c r="F12" s="41" t="str">
        <f t="shared" si="1"/>
        <v/>
      </c>
      <c r="G12" s="42" t="str">
        <f t="shared" si="2"/>
        <v/>
      </c>
      <c r="H12" s="42" t="str">
        <f>IF(C12&lt;&gt;"", IF(RANK(G12, $G$4:$G$61)+COUNTIF(G$4:G12,G12)-1&lt;=(C$64-F$62),RANK(G12, $G$4:$G$61)+COUNTIF(G$4:G12,G12)-1, ""), "")</f>
        <v/>
      </c>
      <c r="I12" s="49" t="str">
        <f t="shared" si="3"/>
        <v/>
      </c>
      <c r="J12" s="85" t="str">
        <f t="shared" si="4"/>
        <v/>
      </c>
      <c r="K12" s="85" t="str">
        <f t="shared" si="5"/>
        <v/>
      </c>
      <c r="L12" s="87" t="str">
        <f t="shared" si="6"/>
        <v/>
      </c>
    </row>
    <row r="13" spans="2:12" x14ac:dyDescent="0.2">
      <c r="B13" s="151" t="s">
        <v>56</v>
      </c>
      <c r="C13" s="146" t="s">
        <v>32</v>
      </c>
      <c r="D13" s="41"/>
      <c r="E13" s="83" t="str">
        <f t="shared" si="0"/>
        <v/>
      </c>
      <c r="F13" s="41" t="str">
        <f t="shared" si="1"/>
        <v/>
      </c>
      <c r="G13" s="42" t="str">
        <f t="shared" si="2"/>
        <v/>
      </c>
      <c r="H13" s="42" t="str">
        <f>IF(C13&lt;&gt;"", IF(RANK(G13, $G$4:$G$61)+COUNTIF(G$4:G13,G13)-1&lt;=(C$64-F$62),RANK(G13, $G$4:$G$61)+COUNTIF(G$4:G13,G13)-1, ""), "")</f>
        <v/>
      </c>
      <c r="I13" s="49" t="str">
        <f t="shared" si="3"/>
        <v/>
      </c>
      <c r="J13" s="85" t="str">
        <f t="shared" si="4"/>
        <v/>
      </c>
      <c r="K13" s="85" t="str">
        <f t="shared" si="5"/>
        <v/>
      </c>
      <c r="L13" s="87" t="str">
        <f t="shared" si="6"/>
        <v/>
      </c>
    </row>
    <row r="14" spans="2:12" x14ac:dyDescent="0.2">
      <c r="B14" s="151" t="s">
        <v>57</v>
      </c>
      <c r="C14" s="146" t="s">
        <v>32</v>
      </c>
      <c r="D14" s="41"/>
      <c r="E14" s="83" t="str">
        <f t="shared" si="0"/>
        <v/>
      </c>
      <c r="F14" s="41" t="str">
        <f t="shared" si="1"/>
        <v/>
      </c>
      <c r="G14" s="42" t="str">
        <f t="shared" si="2"/>
        <v/>
      </c>
      <c r="H14" s="42" t="str">
        <f>IF(C14&lt;&gt;"", IF(RANK(G14, $G$4:$G$61)+COUNTIF(G$4:G14,G14)-1&lt;=(C$64-F$62),RANK(G14, $G$4:$G$61)+COUNTIF(G$4:G14,G14)-1, ""), "")</f>
        <v/>
      </c>
      <c r="I14" s="49" t="str">
        <f t="shared" si="3"/>
        <v/>
      </c>
      <c r="J14" s="85" t="str">
        <f t="shared" si="4"/>
        <v/>
      </c>
      <c r="K14" s="85" t="str">
        <f t="shared" si="5"/>
        <v/>
      </c>
      <c r="L14" s="87" t="str">
        <f t="shared" si="6"/>
        <v/>
      </c>
    </row>
    <row r="15" spans="2:12" x14ac:dyDescent="0.2">
      <c r="B15" s="151" t="s">
        <v>58</v>
      </c>
      <c r="C15" s="146" t="s">
        <v>32</v>
      </c>
      <c r="D15" s="41"/>
      <c r="E15" s="83" t="str">
        <f t="shared" si="0"/>
        <v/>
      </c>
      <c r="F15" s="41" t="str">
        <f t="shared" si="1"/>
        <v/>
      </c>
      <c r="G15" s="42" t="str">
        <f t="shared" si="2"/>
        <v/>
      </c>
      <c r="H15" s="42" t="str">
        <f>IF(C15&lt;&gt;"", IF(RANK(G15, $G$4:$G$61)+COUNTIF(G$4:G15,G15)-1&lt;=(C$64-F$62),RANK(G15, $G$4:$G$61)+COUNTIF(G$4:G15,G15)-1, ""), "")</f>
        <v/>
      </c>
      <c r="I15" s="49" t="str">
        <f t="shared" si="3"/>
        <v/>
      </c>
      <c r="J15" s="85" t="str">
        <f t="shared" si="4"/>
        <v/>
      </c>
      <c r="K15" s="85" t="str">
        <f t="shared" si="5"/>
        <v/>
      </c>
      <c r="L15" s="87" t="str">
        <f t="shared" si="6"/>
        <v/>
      </c>
    </row>
    <row r="16" spans="2:12" x14ac:dyDescent="0.2">
      <c r="B16" s="151" t="s">
        <v>59</v>
      </c>
      <c r="C16" s="146">
        <v>1149</v>
      </c>
      <c r="D16" s="41"/>
      <c r="E16" s="83">
        <f t="shared" si="0"/>
        <v>1.3767733895705521E-2</v>
      </c>
      <c r="F16" s="41">
        <f t="shared" si="1"/>
        <v>0</v>
      </c>
      <c r="G16" s="42">
        <f t="shared" si="2"/>
        <v>1149</v>
      </c>
      <c r="H16" s="42" t="str">
        <f>IF(C16&lt;&gt;"", IF(RANK(G16, $G$4:$G$61)+COUNTIF(G$4:G16,G16)-1&lt;=(C$64-F$62),RANK(G16, $G$4:$G$61)+COUNTIF(G$4:G16,G16)-1, ""), "")</f>
        <v/>
      </c>
      <c r="I16" s="49">
        <f t="shared" si="3"/>
        <v>0</v>
      </c>
      <c r="J16" s="85">
        <f t="shared" si="4"/>
        <v>3.2780515193298054E-4</v>
      </c>
      <c r="K16" s="85">
        <f t="shared" si="5"/>
        <v>0</v>
      </c>
      <c r="L16" s="87">
        <f t="shared" si="6"/>
        <v>-3.2780515193298054E-4</v>
      </c>
    </row>
    <row r="17" spans="2:12" x14ac:dyDescent="0.2">
      <c r="B17" s="152" t="s">
        <v>60</v>
      </c>
      <c r="C17" s="147">
        <v>603459</v>
      </c>
      <c r="D17" s="142"/>
      <c r="E17" s="143">
        <f t="shared" si="0"/>
        <v>7.2308641679447856</v>
      </c>
      <c r="F17" s="142">
        <f t="shared" si="1"/>
        <v>7</v>
      </c>
      <c r="G17" s="144">
        <f t="shared" si="2"/>
        <v>19267</v>
      </c>
      <c r="H17" s="144" t="str">
        <f>IF(C17&lt;&gt;"", IF(RANK(G17, $G$4:$G$61)+COUNTIF(G$4:G17,G17)-1&lt;=(C$64-F$62),RANK(G17, $G$4:$G$61)+COUNTIF(G$4:G17,G17)-1, ""), "")</f>
        <v/>
      </c>
      <c r="I17" s="144">
        <f t="shared" si="3"/>
        <v>7</v>
      </c>
      <c r="J17" s="130">
        <f t="shared" si="4"/>
        <v>0.1721644640385766</v>
      </c>
      <c r="K17" s="130">
        <f t="shared" si="5"/>
        <v>0.17073170731707318</v>
      </c>
      <c r="L17" s="131">
        <f t="shared" si="6"/>
        <v>-1.4327567215034198E-3</v>
      </c>
    </row>
    <row r="18" spans="2:12" x14ac:dyDescent="0.2">
      <c r="B18" s="151" t="s">
        <v>61</v>
      </c>
      <c r="C18" s="146">
        <v>1422</v>
      </c>
      <c r="D18" s="41"/>
      <c r="E18" s="83">
        <f t="shared" si="0"/>
        <v>1.7038918711656442E-2</v>
      </c>
      <c r="F18" s="41">
        <f t="shared" si="1"/>
        <v>0</v>
      </c>
      <c r="G18" s="42">
        <f t="shared" si="2"/>
        <v>1422</v>
      </c>
      <c r="H18" s="42" t="str">
        <f>IF(C18&lt;&gt;"", IF(RANK(G18, $G$4:$G$61)+COUNTIF(G$4:G18,G18)-1&lt;=(C$64-F$62),RANK(G18, $G$4:$G$61)+COUNTIF(G$4:G18,G18)-1, ""), "")</f>
        <v/>
      </c>
      <c r="I18" s="49">
        <f t="shared" si="3"/>
        <v>0</v>
      </c>
      <c r="J18" s="85">
        <f t="shared" si="4"/>
        <v>4.0569097132175659E-4</v>
      </c>
      <c r="K18" s="85">
        <f t="shared" si="5"/>
        <v>0</v>
      </c>
      <c r="L18" s="87">
        <f t="shared" si="6"/>
        <v>-4.0569097132175659E-4</v>
      </c>
    </row>
    <row r="19" spans="2:12" x14ac:dyDescent="0.2">
      <c r="B19" s="151" t="s">
        <v>62</v>
      </c>
      <c r="C19" s="146">
        <v>4201</v>
      </c>
      <c r="D19" s="41"/>
      <c r="E19" s="83">
        <f t="shared" si="0"/>
        <v>5.0337902607361963E-2</v>
      </c>
      <c r="F19" s="41">
        <f t="shared" si="1"/>
        <v>0</v>
      </c>
      <c r="G19" s="42">
        <f t="shared" si="2"/>
        <v>4201</v>
      </c>
      <c r="H19" s="42" t="str">
        <f>IF(C19&lt;&gt;"", IF(RANK(G19, $G$4:$G$61)+COUNTIF(G$4:G19,G19)-1&lt;=(C$64-F$62),RANK(G19, $G$4:$G$61)+COUNTIF(G$4:G19,G19)-1, ""), "")</f>
        <v/>
      </c>
      <c r="I19" s="49">
        <f t="shared" si="3"/>
        <v>0</v>
      </c>
      <c r="J19" s="85">
        <f t="shared" si="4"/>
        <v>1.1985286712536565E-3</v>
      </c>
      <c r="K19" s="85">
        <f t="shared" si="5"/>
        <v>0</v>
      </c>
      <c r="L19" s="87">
        <f t="shared" si="6"/>
        <v>-1.1985286712536565E-3</v>
      </c>
    </row>
    <row r="20" spans="2:12" x14ac:dyDescent="0.2">
      <c r="B20" s="151" t="s">
        <v>63</v>
      </c>
      <c r="C20" s="146">
        <v>6577</v>
      </c>
      <c r="D20" s="41"/>
      <c r="E20" s="83">
        <f t="shared" si="0"/>
        <v>7.8807994631901843E-2</v>
      </c>
      <c r="F20" s="41">
        <f t="shared" si="1"/>
        <v>0</v>
      </c>
      <c r="G20" s="42">
        <f t="shared" si="2"/>
        <v>6577</v>
      </c>
      <c r="H20" s="42" t="str">
        <f>IF(C20&lt;&gt;"", IF(RANK(G20, $G$4:$G$61)+COUNTIF(G$4:G20,G20)-1&lt;=(C$64-F$62),RANK(G20, $G$4:$G$61)+COUNTIF(G$4:G20,G20)-1, ""), "")</f>
        <v/>
      </c>
      <c r="I20" s="49">
        <f t="shared" si="3"/>
        <v>0</v>
      </c>
      <c r="J20" s="85">
        <f t="shared" si="4"/>
        <v>1.8763920663735535E-3</v>
      </c>
      <c r="K20" s="85">
        <f t="shared" si="5"/>
        <v>0</v>
      </c>
      <c r="L20" s="87">
        <f t="shared" si="6"/>
        <v>-1.8763920663735535E-3</v>
      </c>
    </row>
    <row r="21" spans="2:12" x14ac:dyDescent="0.2">
      <c r="B21" s="151" t="s">
        <v>64</v>
      </c>
      <c r="C21" s="146">
        <v>7127</v>
      </c>
      <c r="D21" s="41"/>
      <c r="E21" s="83">
        <f t="shared" si="0"/>
        <v>8.5398293711656442E-2</v>
      </c>
      <c r="F21" s="41">
        <f t="shared" si="1"/>
        <v>0</v>
      </c>
      <c r="G21" s="42">
        <f t="shared" si="2"/>
        <v>7127</v>
      </c>
      <c r="H21" s="42" t="str">
        <f>IF(C21&lt;&gt;"", IF(RANK(G21, $G$4:$G$61)+COUNTIF(G$4:G21,G21)-1&lt;=(C$64-F$62),RANK(G21, $G$4:$G$61)+COUNTIF(G$4:G21,G21)-1, ""), "")</f>
        <v/>
      </c>
      <c r="I21" s="49">
        <f t="shared" si="3"/>
        <v>0</v>
      </c>
      <c r="J21" s="85">
        <f t="shared" si="4"/>
        <v>2.033304889317974E-3</v>
      </c>
      <c r="K21" s="85">
        <f t="shared" si="5"/>
        <v>0</v>
      </c>
      <c r="L21" s="87">
        <f t="shared" si="6"/>
        <v>-2.033304889317974E-3</v>
      </c>
    </row>
    <row r="22" spans="2:12" x14ac:dyDescent="0.2">
      <c r="B22" s="151" t="s">
        <v>65</v>
      </c>
      <c r="C22" s="146" t="s">
        <v>32</v>
      </c>
      <c r="D22" s="41"/>
      <c r="E22" s="83" t="str">
        <f t="shared" si="0"/>
        <v/>
      </c>
      <c r="F22" s="41" t="str">
        <f t="shared" si="1"/>
        <v/>
      </c>
      <c r="G22" s="42" t="str">
        <f t="shared" si="2"/>
        <v/>
      </c>
      <c r="H22" s="42" t="str">
        <f>IF(C22&lt;&gt;"", IF(RANK(G22, $G$4:$G$61)+COUNTIF(G$4:G22,G22)-1&lt;=(C$64-F$62),RANK(G22, $G$4:$G$61)+COUNTIF(G$4:G22,G22)-1, ""), "")</f>
        <v/>
      </c>
      <c r="I22" s="49" t="str">
        <f t="shared" si="3"/>
        <v/>
      </c>
      <c r="J22" s="85" t="str">
        <f t="shared" si="4"/>
        <v/>
      </c>
      <c r="K22" s="85" t="str">
        <f t="shared" si="5"/>
        <v/>
      </c>
      <c r="L22" s="87" t="str">
        <f t="shared" si="6"/>
        <v/>
      </c>
    </row>
    <row r="23" spans="2:12" x14ac:dyDescent="0.2">
      <c r="B23" s="151" t="s">
        <v>66</v>
      </c>
      <c r="C23" s="146">
        <v>1828</v>
      </c>
      <c r="D23" s="41"/>
      <c r="E23" s="83">
        <f t="shared" si="0"/>
        <v>2.1903757668711655E-2</v>
      </c>
      <c r="F23" s="41">
        <f t="shared" si="1"/>
        <v>0</v>
      </c>
      <c r="G23" s="42">
        <f t="shared" si="2"/>
        <v>1828</v>
      </c>
      <c r="H23" s="42" t="str">
        <f>IF(C23&lt;&gt;"", IF(RANK(G23, $G$4:$G$61)+COUNTIF(G$4:G23,G23)-1&lt;=(C$64-F$62),RANK(G23, $G$4:$G$61)+COUNTIF(G$4:G23,G23)-1, ""), "")</f>
        <v/>
      </c>
      <c r="I23" s="49">
        <f t="shared" si="3"/>
        <v>0</v>
      </c>
      <c r="J23" s="85">
        <f t="shared" si="4"/>
        <v>5.2152116425891067E-4</v>
      </c>
      <c r="K23" s="85">
        <f t="shared" si="5"/>
        <v>0</v>
      </c>
      <c r="L23" s="87">
        <f t="shared" si="6"/>
        <v>-5.2152116425891067E-4</v>
      </c>
    </row>
    <row r="24" spans="2:12" x14ac:dyDescent="0.2">
      <c r="B24" s="151" t="s">
        <v>67</v>
      </c>
      <c r="C24" s="146">
        <v>8676</v>
      </c>
      <c r="D24" s="41"/>
      <c r="E24" s="83">
        <f t="shared" si="0"/>
        <v>0.10395897239263803</v>
      </c>
      <c r="F24" s="41">
        <f t="shared" si="1"/>
        <v>0</v>
      </c>
      <c r="G24" s="42">
        <f t="shared" si="2"/>
        <v>8676</v>
      </c>
      <c r="H24" s="42" t="str">
        <f>IF(C24&lt;&gt;"", IF(RANK(G24, $G$4:$G$61)+COUNTIF(G$4:G24,G24)-1&lt;=(C$64-F$62),RANK(G24, $G$4:$G$61)+COUNTIF(G$4:G24,G24)-1, ""), "")</f>
        <v/>
      </c>
      <c r="I24" s="49">
        <f t="shared" si="3"/>
        <v>0</v>
      </c>
      <c r="J24" s="85">
        <f t="shared" si="4"/>
        <v>2.4752284579378061E-3</v>
      </c>
      <c r="K24" s="85">
        <f t="shared" si="5"/>
        <v>0</v>
      </c>
      <c r="L24" s="87">
        <f t="shared" si="6"/>
        <v>-2.4752284579378061E-3</v>
      </c>
    </row>
    <row r="25" spans="2:12" x14ac:dyDescent="0.2">
      <c r="B25" s="151" t="s">
        <v>68</v>
      </c>
      <c r="C25" s="146">
        <v>2804</v>
      </c>
      <c r="D25" s="41"/>
      <c r="E25" s="83">
        <f t="shared" si="0"/>
        <v>3.3598542944785273E-2</v>
      </c>
      <c r="F25" s="41">
        <f t="shared" si="1"/>
        <v>0</v>
      </c>
      <c r="G25" s="42">
        <f t="shared" si="2"/>
        <v>2804</v>
      </c>
      <c r="H25" s="42" t="str">
        <f>IF(C25&lt;&gt;"", IF(RANK(G25, $G$4:$G$61)+COUNTIF(G$4:G25,G25)-1&lt;=(C$64-F$62),RANK(G25, $G$4:$G$61)+COUNTIF(G$4:G25,G25)-1, ""), "")</f>
        <v/>
      </c>
      <c r="I25" s="49">
        <f t="shared" si="3"/>
        <v>0</v>
      </c>
      <c r="J25" s="85">
        <f t="shared" si="4"/>
        <v>7.99970100974828E-4</v>
      </c>
      <c r="K25" s="85">
        <f t="shared" si="5"/>
        <v>0</v>
      </c>
      <c r="L25" s="87">
        <f t="shared" si="6"/>
        <v>-7.99970100974828E-4</v>
      </c>
    </row>
    <row r="26" spans="2:12" x14ac:dyDescent="0.2">
      <c r="B26" s="151" t="s">
        <v>69</v>
      </c>
      <c r="C26" s="146">
        <v>4856</v>
      </c>
      <c r="D26" s="41"/>
      <c r="E26" s="83">
        <f t="shared" si="0"/>
        <v>5.8186349693251531E-2</v>
      </c>
      <c r="F26" s="41">
        <f t="shared" si="1"/>
        <v>0</v>
      </c>
      <c r="G26" s="42">
        <f t="shared" si="2"/>
        <v>4856</v>
      </c>
      <c r="H26" s="42" t="str">
        <f>IF(C26&lt;&gt;"", IF(RANK(G26, $G$4:$G$61)+COUNTIF(G$4:G26,G26)-1&lt;=(C$64-F$62),RANK(G26, $G$4:$G$61)+COUNTIF(G$4:G26,G26)-1, ""), "")</f>
        <v/>
      </c>
      <c r="I26" s="49">
        <f t="shared" si="3"/>
        <v>0</v>
      </c>
      <c r="J26" s="85">
        <f t="shared" si="4"/>
        <v>1.3853975785783755E-3</v>
      </c>
      <c r="K26" s="85">
        <f t="shared" si="5"/>
        <v>0</v>
      </c>
      <c r="L26" s="87">
        <f t="shared" si="6"/>
        <v>-1.3853975785783755E-3</v>
      </c>
    </row>
    <row r="27" spans="2:12" x14ac:dyDescent="0.2">
      <c r="B27" s="151" t="s">
        <v>70</v>
      </c>
      <c r="C27" s="146">
        <v>1161</v>
      </c>
      <c r="D27" s="41"/>
      <c r="E27" s="83">
        <f t="shared" si="0"/>
        <v>1.3911522239263804E-2</v>
      </c>
      <c r="F27" s="41">
        <f t="shared" si="1"/>
        <v>0</v>
      </c>
      <c r="G27" s="42">
        <f t="shared" si="2"/>
        <v>1161</v>
      </c>
      <c r="H27" s="42" t="str">
        <f>IF(C27&lt;&gt;"", IF(RANK(G27, $G$4:$G$61)+COUNTIF(G$4:G27,G27)-1&lt;=(C$64-F$62),RANK(G27, $G$4:$G$61)+COUNTIF(G$4:G27,G27)-1, ""), "")</f>
        <v/>
      </c>
      <c r="I27" s="49">
        <f t="shared" si="3"/>
        <v>0</v>
      </c>
      <c r="J27" s="85">
        <f t="shared" si="4"/>
        <v>3.312287044335861E-4</v>
      </c>
      <c r="K27" s="85">
        <f t="shared" si="5"/>
        <v>0</v>
      </c>
      <c r="L27" s="87">
        <f t="shared" si="6"/>
        <v>-3.312287044335861E-4</v>
      </c>
    </row>
    <row r="28" spans="2:12" x14ac:dyDescent="0.2">
      <c r="B28" s="151" t="s">
        <v>71</v>
      </c>
      <c r="C28" s="146">
        <v>2398</v>
      </c>
      <c r="D28" s="41"/>
      <c r="E28" s="83">
        <f t="shared" si="0"/>
        <v>2.873370398773006E-2</v>
      </c>
      <c r="F28" s="41">
        <f t="shared" si="1"/>
        <v>0</v>
      </c>
      <c r="G28" s="42">
        <f t="shared" si="2"/>
        <v>2398</v>
      </c>
      <c r="H28" s="42" t="str">
        <f>IF(C28&lt;&gt;"", IF(RANK(G28, $G$4:$G$61)+COUNTIF(G$4:G28,G28)-1&lt;=(C$64-F$62),RANK(G28, $G$4:$G$61)+COUNTIF(G$4:G28,G28)-1, ""), "")</f>
        <v/>
      </c>
      <c r="I28" s="49">
        <f t="shared" si="3"/>
        <v>0</v>
      </c>
      <c r="J28" s="85">
        <f t="shared" si="4"/>
        <v>6.8413990803767386E-4</v>
      </c>
      <c r="K28" s="85">
        <f t="shared" si="5"/>
        <v>0</v>
      </c>
      <c r="L28" s="87">
        <f t="shared" si="6"/>
        <v>-6.8413990803767386E-4</v>
      </c>
    </row>
    <row r="29" spans="2:12" x14ac:dyDescent="0.2">
      <c r="B29" s="151" t="s">
        <v>72</v>
      </c>
      <c r="C29" s="146" t="s">
        <v>32</v>
      </c>
      <c r="D29" s="41"/>
      <c r="E29" s="83" t="str">
        <f t="shared" si="0"/>
        <v/>
      </c>
      <c r="F29" s="41" t="str">
        <f t="shared" si="1"/>
        <v/>
      </c>
      <c r="G29" s="42" t="str">
        <f t="shared" si="2"/>
        <v/>
      </c>
      <c r="H29" s="42" t="str">
        <f>IF(C29&lt;&gt;"", IF(RANK(G29, $G$4:$G$61)+COUNTIF(G$4:G29,G29)-1&lt;=(C$64-F$62),RANK(G29, $G$4:$G$61)+COUNTIF(G$4:G29,G29)-1, ""), "")</f>
        <v/>
      </c>
      <c r="I29" s="49" t="str">
        <f t="shared" si="3"/>
        <v/>
      </c>
      <c r="J29" s="85" t="str">
        <f t="shared" si="4"/>
        <v/>
      </c>
      <c r="K29" s="85" t="str">
        <f t="shared" si="5"/>
        <v/>
      </c>
      <c r="L29" s="87" t="str">
        <f t="shared" si="6"/>
        <v/>
      </c>
    </row>
    <row r="30" spans="2:12" x14ac:dyDescent="0.2">
      <c r="B30" s="152" t="s">
        <v>73</v>
      </c>
      <c r="C30" s="147">
        <v>471830</v>
      </c>
      <c r="D30" s="142"/>
      <c r="E30" s="143">
        <f t="shared" si="0"/>
        <v>5.6536378450920246</v>
      </c>
      <c r="F30" s="142">
        <f t="shared" si="1"/>
        <v>5</v>
      </c>
      <c r="G30" s="144">
        <f t="shared" si="2"/>
        <v>54550</v>
      </c>
      <c r="H30" s="144">
        <f>IF(C30&lt;&gt;"", IF(RANK(G30, $G$4:$G$61)+COUNTIF(G$4:G30,G30)-1&lt;=(C$64-F$62),RANK(G30, $G$4:$G$61)+COUNTIF(G$4:G30,G30)-1, ""), "")</f>
        <v>3</v>
      </c>
      <c r="I30" s="144">
        <f t="shared" si="3"/>
        <v>6</v>
      </c>
      <c r="J30" s="130">
        <f t="shared" si="4"/>
        <v>0.1346112313633927</v>
      </c>
      <c r="K30" s="130">
        <f t="shared" si="5"/>
        <v>0.14634146341463414</v>
      </c>
      <c r="L30" s="131">
        <f t="shared" si="6"/>
        <v>1.1730232051241435E-2</v>
      </c>
    </row>
    <row r="31" spans="2:12" x14ac:dyDescent="0.2">
      <c r="B31" s="151" t="s">
        <v>74</v>
      </c>
      <c r="C31" s="146">
        <v>7022</v>
      </c>
      <c r="D31" s="41"/>
      <c r="E31" s="83">
        <f t="shared" si="0"/>
        <v>8.4140145705521474E-2</v>
      </c>
      <c r="F31" s="41">
        <f t="shared" si="1"/>
        <v>0</v>
      </c>
      <c r="G31" s="42">
        <f t="shared" si="2"/>
        <v>7022</v>
      </c>
      <c r="H31" s="42" t="str">
        <f>IF(C31&lt;&gt;"", IF(RANK(G31, $G$4:$G$61)+COUNTIF(G$4:G31,G31)-1&lt;=(C$64-F$62),RANK(G31, $G$4:$G$61)+COUNTIF(G$4:G31,G31)-1, ""), "")</f>
        <v/>
      </c>
      <c r="I31" s="49">
        <f t="shared" si="3"/>
        <v>0</v>
      </c>
      <c r="J31" s="85">
        <f t="shared" si="4"/>
        <v>2.0033488049376758E-3</v>
      </c>
      <c r="K31" s="85">
        <f t="shared" si="5"/>
        <v>0</v>
      </c>
      <c r="L31" s="87">
        <f t="shared" si="6"/>
        <v>-2.0033488049376758E-3</v>
      </c>
    </row>
    <row r="32" spans="2:12" x14ac:dyDescent="0.2">
      <c r="B32" s="152" t="s">
        <v>75</v>
      </c>
      <c r="C32" s="147">
        <v>83465</v>
      </c>
      <c r="D32" s="142"/>
      <c r="E32" s="143">
        <f t="shared" si="0"/>
        <v>1.0001078412576687</v>
      </c>
      <c r="F32" s="142">
        <f t="shared" si="1"/>
        <v>1</v>
      </c>
      <c r="G32" s="144">
        <f t="shared" si="2"/>
        <v>9</v>
      </c>
      <c r="H32" s="144" t="str">
        <f>IF(C32&lt;&gt;"", IF(RANK(G32, $G$4:$G$61)+COUNTIF(G$4:G32,G32)-1&lt;=(C$64-F$62),RANK(G32, $G$4:$G$61)+COUNTIF(G$4:G32,G32)-1, ""), "")</f>
        <v/>
      </c>
      <c r="I32" s="144">
        <f t="shared" si="3"/>
        <v>1</v>
      </c>
      <c r="J32" s="130">
        <f t="shared" si="4"/>
        <v>2.3812234121920121E-2</v>
      </c>
      <c r="K32" s="130">
        <f t="shared" si="5"/>
        <v>2.4390243902439025E-2</v>
      </c>
      <c r="L32" s="131">
        <f t="shared" si="6"/>
        <v>5.7800978051890384E-4</v>
      </c>
    </row>
    <row r="33" spans="2:12" x14ac:dyDescent="0.2">
      <c r="B33" s="151" t="s">
        <v>76</v>
      </c>
      <c r="C33" s="146">
        <v>721</v>
      </c>
      <c r="D33" s="41"/>
      <c r="E33" s="83">
        <f t="shared" si="0"/>
        <v>8.6392829754601223E-3</v>
      </c>
      <c r="F33" s="41">
        <f t="shared" si="1"/>
        <v>0</v>
      </c>
      <c r="G33" s="42">
        <f t="shared" si="2"/>
        <v>721</v>
      </c>
      <c r="H33" s="42" t="str">
        <f>IF(C33&lt;&gt;"", IF(RANK(G33, $G$4:$G$61)+COUNTIF(G$4:G33,G33)-1&lt;=(C$64-F$62),RANK(G33, $G$4:$G$61)+COUNTIF(G$4:G33,G33)-1, ""), "")</f>
        <v/>
      </c>
      <c r="I33" s="49">
        <f t="shared" si="3"/>
        <v>0</v>
      </c>
      <c r="J33" s="85">
        <f t="shared" si="4"/>
        <v>2.0569844607804959E-4</v>
      </c>
      <c r="K33" s="85">
        <f t="shared" si="5"/>
        <v>0</v>
      </c>
      <c r="L33" s="87">
        <f t="shared" si="6"/>
        <v>-2.0569844607804959E-4</v>
      </c>
    </row>
    <row r="34" spans="2:12" x14ac:dyDescent="0.2">
      <c r="B34" s="151" t="s">
        <v>77</v>
      </c>
      <c r="C34" s="146" t="s">
        <v>32</v>
      </c>
      <c r="D34" s="41"/>
      <c r="E34" s="83" t="str">
        <f t="shared" si="0"/>
        <v/>
      </c>
      <c r="F34" s="41" t="str">
        <f t="shared" si="1"/>
        <v/>
      </c>
      <c r="G34" s="42" t="str">
        <f t="shared" si="2"/>
        <v/>
      </c>
      <c r="H34" s="42" t="str">
        <f>IF(C34&lt;&gt;"", IF(RANK(G34, $G$4:$G$61)+COUNTIF(G$4:G34,G34)-1&lt;=(C$64-F$62),RANK(G34, $G$4:$G$61)+COUNTIF(G$4:G34,G34)-1, ""), "")</f>
        <v/>
      </c>
      <c r="I34" s="49" t="str">
        <f t="shared" si="3"/>
        <v/>
      </c>
      <c r="J34" s="85" t="str">
        <f t="shared" si="4"/>
        <v/>
      </c>
      <c r="K34" s="85" t="str">
        <f t="shared" si="5"/>
        <v/>
      </c>
      <c r="L34" s="87" t="str">
        <f t="shared" si="6"/>
        <v/>
      </c>
    </row>
    <row r="35" spans="2:12" x14ac:dyDescent="0.2">
      <c r="B35" s="151" t="s">
        <v>78</v>
      </c>
      <c r="C35" s="146">
        <v>407</v>
      </c>
      <c r="D35" s="41"/>
      <c r="E35" s="83">
        <f t="shared" si="0"/>
        <v>4.8768213190184045E-3</v>
      </c>
      <c r="F35" s="41">
        <f t="shared" si="1"/>
        <v>0</v>
      </c>
      <c r="G35" s="42">
        <f t="shared" si="2"/>
        <v>407</v>
      </c>
      <c r="H35" s="42" t="str">
        <f>IF(C35&lt;&gt;"", IF(RANK(G35, $G$4:$G$61)+COUNTIF(G$4:G35,G35)-1&lt;=(C$64-F$62),RANK(G35, $G$4:$G$61)+COUNTIF(G$4:G35,G35)-1, ""), "")</f>
        <v/>
      </c>
      <c r="I35" s="49">
        <f t="shared" si="3"/>
        <v>0</v>
      </c>
      <c r="J35" s="85">
        <f t="shared" si="4"/>
        <v>1.1611548897887126E-4</v>
      </c>
      <c r="K35" s="85">
        <f t="shared" si="5"/>
        <v>0</v>
      </c>
      <c r="L35" s="87">
        <f t="shared" si="6"/>
        <v>-1.1611548897887126E-4</v>
      </c>
    </row>
    <row r="36" spans="2:12" x14ac:dyDescent="0.2">
      <c r="B36" s="151" t="s">
        <v>79</v>
      </c>
      <c r="C36" s="146">
        <v>2868</v>
      </c>
      <c r="D36" s="41"/>
      <c r="E36" s="83">
        <f t="shared" si="0"/>
        <v>3.4365414110429447E-2</v>
      </c>
      <c r="F36" s="41">
        <f t="shared" si="1"/>
        <v>0</v>
      </c>
      <c r="G36" s="42">
        <f t="shared" si="2"/>
        <v>2868</v>
      </c>
      <c r="H36" s="42" t="str">
        <f>IF(C36&lt;&gt;"", IF(RANK(G36, $G$4:$G$61)+COUNTIF(G$4:G36,G36)-1&lt;=(C$64-F$62),RANK(G36, $G$4:$G$61)+COUNTIF(G$4:G36,G36)-1, ""), "")</f>
        <v/>
      </c>
      <c r="I36" s="49">
        <f t="shared" si="3"/>
        <v>0</v>
      </c>
      <c r="J36" s="85">
        <f t="shared" si="4"/>
        <v>8.1822904764472428E-4</v>
      </c>
      <c r="K36" s="85">
        <f t="shared" si="5"/>
        <v>0</v>
      </c>
      <c r="L36" s="87">
        <f t="shared" si="6"/>
        <v>-8.1822904764472428E-4</v>
      </c>
    </row>
    <row r="37" spans="2:12" x14ac:dyDescent="0.2">
      <c r="B37" s="152" t="s">
        <v>80</v>
      </c>
      <c r="C37" s="147">
        <v>640683</v>
      </c>
      <c r="D37" s="142"/>
      <c r="E37" s="143">
        <f t="shared" si="0"/>
        <v>7.6768956096625764</v>
      </c>
      <c r="F37" s="142">
        <f t="shared" si="1"/>
        <v>7</v>
      </c>
      <c r="G37" s="144">
        <f t="shared" si="2"/>
        <v>56491</v>
      </c>
      <c r="H37" s="144">
        <f>IF(C37&lt;&gt;"", IF(RANK(G37, $G$4:$G$61)+COUNTIF(G$4:G37,G37)-1&lt;=(C$64-F$62),RANK(G37, $G$4:$G$61)+COUNTIF(G$4:G37,G37)-1, ""), "")</f>
        <v>2</v>
      </c>
      <c r="I37" s="144">
        <f t="shared" si="3"/>
        <v>8</v>
      </c>
      <c r="J37" s="130">
        <f t="shared" si="4"/>
        <v>0.18278432389545499</v>
      </c>
      <c r="K37" s="130">
        <f t="shared" si="5"/>
        <v>0.1951219512195122</v>
      </c>
      <c r="L37" s="131">
        <f t="shared" si="6"/>
        <v>1.2337627324057215E-2</v>
      </c>
    </row>
    <row r="38" spans="2:12" x14ac:dyDescent="0.2">
      <c r="B38" s="151" t="s">
        <v>81</v>
      </c>
      <c r="C38" s="146" t="s">
        <v>32</v>
      </c>
      <c r="D38" s="41"/>
      <c r="E38" s="83" t="str">
        <f t="shared" si="0"/>
        <v/>
      </c>
      <c r="F38" s="41" t="str">
        <f t="shared" si="1"/>
        <v/>
      </c>
      <c r="G38" s="42" t="str">
        <f t="shared" si="2"/>
        <v/>
      </c>
      <c r="H38" s="42" t="str">
        <f>IF(C38&lt;&gt;"", IF(RANK(G38, $G$4:$G$61)+COUNTIF(G$4:G38,G38)-1&lt;=(C$64-F$62),RANK(G38, $G$4:$G$61)+COUNTIF(G$4:G38,G38)-1, ""), "")</f>
        <v/>
      </c>
      <c r="I38" s="49" t="str">
        <f t="shared" si="3"/>
        <v/>
      </c>
      <c r="J38" s="85" t="str">
        <f t="shared" si="4"/>
        <v/>
      </c>
      <c r="K38" s="85" t="str">
        <f t="shared" si="5"/>
        <v/>
      </c>
      <c r="L38" s="87" t="str">
        <f t="shared" si="6"/>
        <v/>
      </c>
    </row>
    <row r="39" spans="2:12" x14ac:dyDescent="0.2">
      <c r="B39" s="151" t="s">
        <v>82</v>
      </c>
      <c r="C39" s="146">
        <v>20716</v>
      </c>
      <c r="D39" s="41"/>
      <c r="E39" s="83">
        <f t="shared" si="0"/>
        <v>0.24822661042944785</v>
      </c>
      <c r="F39" s="41">
        <f t="shared" si="1"/>
        <v>0</v>
      </c>
      <c r="G39" s="42">
        <f t="shared" si="2"/>
        <v>20716</v>
      </c>
      <c r="H39" s="42" t="str">
        <f>IF(C39&lt;&gt;"", IF(RANK(G39, $G$4:$G$61)+COUNTIF(G$4:G39,G39)-1&lt;=(C$64-F$62),RANK(G39, $G$4:$G$61)+COUNTIF(G$4:G39,G39)-1, ""), "")</f>
        <v/>
      </c>
      <c r="I39" s="49">
        <f t="shared" si="3"/>
        <v>0</v>
      </c>
      <c r="J39" s="85">
        <f t="shared" si="4"/>
        <v>5.9101928002120319E-3</v>
      </c>
      <c r="K39" s="85">
        <f t="shared" si="5"/>
        <v>0</v>
      </c>
      <c r="L39" s="87">
        <f t="shared" si="6"/>
        <v>-5.9101928002120319E-3</v>
      </c>
    </row>
    <row r="40" spans="2:12" x14ac:dyDescent="0.2">
      <c r="B40" s="151" t="s">
        <v>83</v>
      </c>
      <c r="C40" s="146" t="s">
        <v>32</v>
      </c>
      <c r="D40" s="41"/>
      <c r="E40" s="83" t="str">
        <f t="shared" si="0"/>
        <v/>
      </c>
      <c r="F40" s="41" t="str">
        <f t="shared" si="1"/>
        <v/>
      </c>
      <c r="G40" s="42" t="str">
        <f t="shared" si="2"/>
        <v/>
      </c>
      <c r="H40" s="42" t="str">
        <f>IF(C40&lt;&gt;"", IF(RANK(G40, $G$4:$G$61)+COUNTIF(G$4:G40,G40)-1&lt;=(C$64-F$62),RANK(G40, $G$4:$G$61)+COUNTIF(G$4:G40,G40)-1, ""), "")</f>
        <v/>
      </c>
      <c r="I40" s="49" t="str">
        <f t="shared" si="3"/>
        <v/>
      </c>
      <c r="J40" s="85" t="str">
        <f t="shared" si="4"/>
        <v/>
      </c>
      <c r="K40" s="85" t="str">
        <f t="shared" si="5"/>
        <v/>
      </c>
      <c r="L40" s="87" t="str">
        <f t="shared" si="6"/>
        <v/>
      </c>
    </row>
    <row r="41" spans="2:12" x14ac:dyDescent="0.2">
      <c r="B41" s="151" t="s">
        <v>84</v>
      </c>
      <c r="C41" s="146">
        <v>1078</v>
      </c>
      <c r="D41" s="41"/>
      <c r="E41" s="83">
        <f t="shared" si="0"/>
        <v>1.2916986196319018E-2</v>
      </c>
      <c r="F41" s="41">
        <f t="shared" si="1"/>
        <v>0</v>
      </c>
      <c r="G41" s="42">
        <f t="shared" si="2"/>
        <v>1078</v>
      </c>
      <c r="H41" s="42" t="str">
        <f>IF(C41&lt;&gt;"", IF(RANK(G41, $G$4:$G$61)+COUNTIF(G$4:G41,G41)-1&lt;=(C$64-F$62),RANK(G41, $G$4:$G$61)+COUNTIF(G$4:G41,G41)-1, ""), "")</f>
        <v/>
      </c>
      <c r="I41" s="49">
        <f t="shared" si="3"/>
        <v>0</v>
      </c>
      <c r="J41" s="85">
        <f t="shared" si="4"/>
        <v>3.075491329710644E-4</v>
      </c>
      <c r="K41" s="85">
        <f t="shared" si="5"/>
        <v>0</v>
      </c>
      <c r="L41" s="87">
        <f t="shared" si="6"/>
        <v>-3.075491329710644E-4</v>
      </c>
    </row>
    <row r="42" spans="2:12" x14ac:dyDescent="0.2">
      <c r="B42" s="151" t="s">
        <v>85</v>
      </c>
      <c r="C42" s="146">
        <v>3338</v>
      </c>
      <c r="D42" s="41"/>
      <c r="E42" s="83">
        <f t="shared" si="0"/>
        <v>3.9997124233128838E-2</v>
      </c>
      <c r="F42" s="41">
        <f t="shared" si="1"/>
        <v>0</v>
      </c>
      <c r="G42" s="42">
        <f t="shared" si="2"/>
        <v>3338</v>
      </c>
      <c r="H42" s="42" t="str">
        <f>IF(C42&lt;&gt;"", IF(RANK(G42, $G$4:$G$61)+COUNTIF(G$4:G42,G42)-1&lt;=(C$64-F$62),RANK(G42, $G$4:$G$61)+COUNTIF(G$4:G42,G42)-1, ""), "")</f>
        <v/>
      </c>
      <c r="I42" s="49">
        <f t="shared" si="3"/>
        <v>0</v>
      </c>
      <c r="J42" s="85">
        <f t="shared" si="4"/>
        <v>9.5231818725177459E-4</v>
      </c>
      <c r="K42" s="85">
        <f t="shared" si="5"/>
        <v>0</v>
      </c>
      <c r="L42" s="87">
        <f t="shared" si="6"/>
        <v>-9.5231818725177459E-4</v>
      </c>
    </row>
    <row r="43" spans="2:12" x14ac:dyDescent="0.2">
      <c r="B43" s="151" t="s">
        <v>86</v>
      </c>
      <c r="C43" s="146">
        <v>7587</v>
      </c>
      <c r="D43" s="41"/>
      <c r="E43" s="83">
        <f t="shared" si="0"/>
        <v>9.0910180214723926E-2</v>
      </c>
      <c r="F43" s="41">
        <f t="shared" si="1"/>
        <v>0</v>
      </c>
      <c r="G43" s="42">
        <f t="shared" si="2"/>
        <v>7587</v>
      </c>
      <c r="H43" s="42" t="str">
        <f>IF(C43&lt;&gt;"", IF(RANK(G43, $G$4:$G$61)+COUNTIF(G$4:G43,G43)-1&lt;=(C$64-F$62),RANK(G43, $G$4:$G$61)+COUNTIF(G$4:G43,G43)-1, ""), "")</f>
        <v/>
      </c>
      <c r="I43" s="49">
        <f t="shared" si="3"/>
        <v>0</v>
      </c>
      <c r="J43" s="85">
        <f t="shared" si="4"/>
        <v>2.1645410685078533E-3</v>
      </c>
      <c r="K43" s="85">
        <f t="shared" si="5"/>
        <v>0</v>
      </c>
      <c r="L43" s="87">
        <f t="shared" si="6"/>
        <v>-2.1645410685078533E-3</v>
      </c>
    </row>
    <row r="44" spans="2:12" x14ac:dyDescent="0.2">
      <c r="B44" s="151" t="s">
        <v>87</v>
      </c>
      <c r="C44" s="146">
        <v>593</v>
      </c>
      <c r="D44" s="41"/>
      <c r="E44" s="83">
        <f t="shared" si="0"/>
        <v>7.1055406441717789E-3</v>
      </c>
      <c r="F44" s="41">
        <f t="shared" si="1"/>
        <v>0</v>
      </c>
      <c r="G44" s="42">
        <f t="shared" si="2"/>
        <v>593</v>
      </c>
      <c r="H44" s="42" t="str">
        <f>IF(C44&lt;&gt;"", IF(RANK(G44, $G$4:$G$61)+COUNTIF(G$4:G44,G44)-1&lt;=(C$64-F$62),RANK(G44, $G$4:$G$61)+COUNTIF(G$4:G44,G44)-1, ""), "")</f>
        <v/>
      </c>
      <c r="I44" s="49">
        <f t="shared" si="3"/>
        <v>0</v>
      </c>
      <c r="J44" s="85">
        <f t="shared" si="4"/>
        <v>1.6918055273825713E-4</v>
      </c>
      <c r="K44" s="85">
        <f t="shared" si="5"/>
        <v>0</v>
      </c>
      <c r="L44" s="87">
        <f t="shared" si="6"/>
        <v>-1.6918055273825713E-4</v>
      </c>
    </row>
    <row r="45" spans="2:12" x14ac:dyDescent="0.2">
      <c r="B45" s="151" t="s">
        <v>88</v>
      </c>
      <c r="C45" s="146" t="s">
        <v>32</v>
      </c>
      <c r="D45" s="41"/>
      <c r="E45" s="83" t="str">
        <f t="shared" si="0"/>
        <v/>
      </c>
      <c r="F45" s="41" t="str">
        <f t="shared" si="1"/>
        <v/>
      </c>
      <c r="G45" s="42" t="str">
        <f t="shared" si="2"/>
        <v/>
      </c>
      <c r="H45" s="42" t="str">
        <f>IF(C45&lt;&gt;"", IF(RANK(G45, $G$4:$G$61)+COUNTIF(G$4:G45,G45)-1&lt;=(C$64-F$62),RANK(G45, $G$4:$G$61)+COUNTIF(G$4:G45,G45)-1, ""), "")</f>
        <v/>
      </c>
      <c r="I45" s="49" t="str">
        <f t="shared" si="3"/>
        <v/>
      </c>
      <c r="J45" s="85" t="str">
        <f t="shared" si="4"/>
        <v/>
      </c>
      <c r="K45" s="85" t="str">
        <f t="shared" si="5"/>
        <v/>
      </c>
      <c r="L45" s="87" t="str">
        <f t="shared" si="6"/>
        <v/>
      </c>
    </row>
    <row r="46" spans="2:12" x14ac:dyDescent="0.2">
      <c r="B46" s="151" t="s">
        <v>89</v>
      </c>
      <c r="C46" s="146">
        <v>4152</v>
      </c>
      <c r="D46" s="41"/>
      <c r="E46" s="83">
        <f t="shared" si="0"/>
        <v>4.9750766871165641E-2</v>
      </c>
      <c r="F46" s="41">
        <f t="shared" si="1"/>
        <v>0</v>
      </c>
      <c r="G46" s="42">
        <f t="shared" si="2"/>
        <v>4152</v>
      </c>
      <c r="H46" s="42" t="str">
        <f>IF(C46&lt;&gt;"", IF(RANK(G46, $G$4:$G$61)+COUNTIF(G$4:G46,G46)-1&lt;=(C$64-F$62),RANK(G46, $G$4:$G$61)+COUNTIF(G$4:G46,G46)-1, ""), "")</f>
        <v/>
      </c>
      <c r="I46" s="49">
        <f t="shared" si="3"/>
        <v>0</v>
      </c>
      <c r="J46" s="85">
        <f t="shared" si="4"/>
        <v>1.1845491652095171E-3</v>
      </c>
      <c r="K46" s="85">
        <f t="shared" si="5"/>
        <v>0</v>
      </c>
      <c r="L46" s="87">
        <f t="shared" si="6"/>
        <v>-1.1845491652095171E-3</v>
      </c>
    </row>
    <row r="47" spans="2:12" x14ac:dyDescent="0.2">
      <c r="B47" s="151" t="s">
        <v>90</v>
      </c>
      <c r="C47" s="146">
        <v>1472</v>
      </c>
      <c r="D47" s="41"/>
      <c r="E47" s="83">
        <f t="shared" si="0"/>
        <v>1.763803680981595E-2</v>
      </c>
      <c r="F47" s="41">
        <f t="shared" si="1"/>
        <v>0</v>
      </c>
      <c r="G47" s="42">
        <f t="shared" si="2"/>
        <v>1472</v>
      </c>
      <c r="H47" s="42" t="str">
        <f>IF(C47&lt;&gt;"", IF(RANK(G47, $G$4:$G$61)+COUNTIF(G$4:G47,G47)-1&lt;=(C$64-F$62),RANK(G47, $G$4:$G$61)+COUNTIF(G$4:G47,G47)-1, ""), "")</f>
        <v/>
      </c>
      <c r="I47" s="49">
        <f t="shared" si="3"/>
        <v>0</v>
      </c>
      <c r="J47" s="85">
        <f t="shared" si="4"/>
        <v>4.1995577340761303E-4</v>
      </c>
      <c r="K47" s="85">
        <f t="shared" si="5"/>
        <v>0</v>
      </c>
      <c r="L47" s="87">
        <f t="shared" si="6"/>
        <v>-4.1995577340761303E-4</v>
      </c>
    </row>
    <row r="48" spans="2:12" x14ac:dyDescent="0.2">
      <c r="B48" s="151" t="s">
        <v>91</v>
      </c>
      <c r="C48" s="146">
        <v>2145</v>
      </c>
      <c r="D48" s="41"/>
      <c r="E48" s="83">
        <f t="shared" si="0"/>
        <v>2.5702166411042945E-2</v>
      </c>
      <c r="F48" s="41">
        <f t="shared" si="1"/>
        <v>0</v>
      </c>
      <c r="G48" s="42">
        <f t="shared" si="2"/>
        <v>2145</v>
      </c>
      <c r="H48" s="42" t="str">
        <f>IF(C48&lt;&gt;"", IF(RANK(G48, $G$4:$G$61)+COUNTIF(G$4:G48,G48)-1&lt;=(C$64-F$62),RANK(G48, $G$4:$G$61)+COUNTIF(G$4:G48,G48)-1, ""), "")</f>
        <v/>
      </c>
      <c r="I48" s="49">
        <f t="shared" si="3"/>
        <v>0</v>
      </c>
      <c r="J48" s="85">
        <f t="shared" si="4"/>
        <v>6.1196000948324041E-4</v>
      </c>
      <c r="K48" s="85">
        <f t="shared" si="5"/>
        <v>0</v>
      </c>
      <c r="L48" s="87">
        <f t="shared" si="6"/>
        <v>-6.1196000948324041E-4</v>
      </c>
    </row>
    <row r="49" spans="2:12" x14ac:dyDescent="0.2">
      <c r="B49" s="151" t="s">
        <v>92</v>
      </c>
      <c r="C49" s="146" t="s">
        <v>32</v>
      </c>
      <c r="D49" s="41"/>
      <c r="E49" s="83" t="str">
        <f t="shared" si="0"/>
        <v/>
      </c>
      <c r="F49" s="41" t="str">
        <f t="shared" si="1"/>
        <v/>
      </c>
      <c r="G49" s="42" t="str">
        <f t="shared" si="2"/>
        <v/>
      </c>
      <c r="H49" s="42" t="str">
        <f>IF(C49&lt;&gt;"", IF(RANK(G49, $G$4:$G$61)+COUNTIF(G$4:G49,G49)-1&lt;=(C$64-F$62),RANK(G49, $G$4:$G$61)+COUNTIF(G$4:G49,G49)-1, ""), "")</f>
        <v/>
      </c>
      <c r="I49" s="49" t="str">
        <f t="shared" si="3"/>
        <v/>
      </c>
      <c r="J49" s="85" t="str">
        <f t="shared" si="4"/>
        <v/>
      </c>
      <c r="K49" s="85" t="str">
        <f t="shared" si="5"/>
        <v/>
      </c>
      <c r="L49" s="87" t="str">
        <f t="shared" si="6"/>
        <v/>
      </c>
    </row>
    <row r="50" spans="2:12" x14ac:dyDescent="0.2">
      <c r="B50" s="152" t="s">
        <v>93</v>
      </c>
      <c r="C50" s="147">
        <v>1574202</v>
      </c>
      <c r="D50" s="142"/>
      <c r="E50" s="143">
        <f t="shared" si="0"/>
        <v>18.862658167177916</v>
      </c>
      <c r="F50" s="142">
        <f t="shared" si="1"/>
        <v>18</v>
      </c>
      <c r="G50" s="144">
        <f t="shared" si="2"/>
        <v>71994</v>
      </c>
      <c r="H50" s="144">
        <f>IF(C50&lt;&gt;"", IF(RANK(G50, $G$4:$G$61)+COUNTIF(G$4:G50,G50)-1&lt;=(C$64-F$62),RANK(G50, $G$4:$G$61)+COUNTIF(G$4:G50,G50)-1, ""), "")</f>
        <v>1</v>
      </c>
      <c r="I50" s="144">
        <f t="shared" si="3"/>
        <v>19</v>
      </c>
      <c r="J50" s="130">
        <f t="shared" si="4"/>
        <v>0.44911359946318696</v>
      </c>
      <c r="K50" s="130">
        <f t="shared" si="5"/>
        <v>0.46341463414634149</v>
      </c>
      <c r="L50" s="131">
        <f t="shared" si="6"/>
        <v>1.4301034683154523E-2</v>
      </c>
    </row>
    <row r="51" spans="2:12" x14ac:dyDescent="0.2">
      <c r="B51" s="151" t="s">
        <v>94</v>
      </c>
      <c r="C51" s="146" t="s">
        <v>32</v>
      </c>
      <c r="D51" s="41"/>
      <c r="E51" s="83" t="str">
        <f t="shared" si="0"/>
        <v/>
      </c>
      <c r="F51" s="41" t="str">
        <f t="shared" si="1"/>
        <v/>
      </c>
      <c r="G51" s="42" t="str">
        <f t="shared" si="2"/>
        <v/>
      </c>
      <c r="H51" s="42" t="str">
        <f>IF(C51&lt;&gt;"", IF(RANK(G51, $G$4:$G$61)+COUNTIF(G$4:G51,G51)-1&lt;=(C$64-F$62),RANK(G51, $G$4:$G$61)+COUNTIF(G$4:G51,G51)-1, ""), "")</f>
        <v/>
      </c>
      <c r="I51" s="49" t="str">
        <f t="shared" si="3"/>
        <v/>
      </c>
      <c r="J51" s="85" t="str">
        <f t="shared" si="4"/>
        <v/>
      </c>
      <c r="K51" s="85" t="str">
        <f t="shared" si="5"/>
        <v/>
      </c>
      <c r="L51" s="87" t="str">
        <f t="shared" si="6"/>
        <v/>
      </c>
    </row>
    <row r="52" spans="2:12" x14ac:dyDescent="0.2">
      <c r="B52" s="151" t="s">
        <v>95</v>
      </c>
      <c r="C52" s="146">
        <v>2796</v>
      </c>
      <c r="D52" s="41"/>
      <c r="E52" s="83">
        <f t="shared" si="0"/>
        <v>3.3502684049079752E-2</v>
      </c>
      <c r="F52" s="41">
        <f t="shared" si="1"/>
        <v>0</v>
      </c>
      <c r="G52" s="42">
        <f t="shared" si="2"/>
        <v>2796</v>
      </c>
      <c r="H52" s="42" t="str">
        <f>IF(C52&lt;&gt;"", IF(RANK(G52, $G$4:$G$61)+COUNTIF(G$4:G52,G52)-1&lt;=(C$64-F$62),RANK(G52, $G$4:$G$61)+COUNTIF(G$4:G52,G52)-1, ""), "")</f>
        <v/>
      </c>
      <c r="I52" s="49">
        <f t="shared" si="3"/>
        <v>0</v>
      </c>
      <c r="J52" s="85">
        <f t="shared" si="4"/>
        <v>7.9768773264109096E-4</v>
      </c>
      <c r="K52" s="85">
        <f t="shared" si="5"/>
        <v>0</v>
      </c>
      <c r="L52" s="87">
        <f t="shared" si="6"/>
        <v>-7.9768773264109096E-4</v>
      </c>
    </row>
    <row r="53" spans="2:12" x14ac:dyDescent="0.2">
      <c r="B53" s="151" t="s">
        <v>96</v>
      </c>
      <c r="C53" s="146">
        <v>2114</v>
      </c>
      <c r="D53" s="41"/>
      <c r="E53" s="83">
        <f t="shared" si="0"/>
        <v>2.533071319018405E-2</v>
      </c>
      <c r="F53" s="41">
        <f t="shared" si="1"/>
        <v>0</v>
      </c>
      <c r="G53" s="42">
        <f t="shared" si="2"/>
        <v>2114</v>
      </c>
      <c r="H53" s="42" t="str">
        <f>IF(C53&lt;&gt;"", IF(RANK(G53, $G$4:$G$61)+COUNTIF(G$4:G53,G53)-1&lt;=(C$64-F$62),RANK(G53, $G$4:$G$61)+COUNTIF(G$4:G53,G53)-1, ""), "")</f>
        <v/>
      </c>
      <c r="I53" s="49">
        <f t="shared" si="3"/>
        <v>0</v>
      </c>
      <c r="J53" s="85">
        <f t="shared" si="4"/>
        <v>6.0311583219000949E-4</v>
      </c>
      <c r="K53" s="85">
        <f t="shared" si="5"/>
        <v>0</v>
      </c>
      <c r="L53" s="87">
        <f t="shared" si="6"/>
        <v>-6.0311583219000949E-4</v>
      </c>
    </row>
    <row r="54" spans="2:12" x14ac:dyDescent="0.2">
      <c r="B54" s="151" t="s">
        <v>97</v>
      </c>
      <c r="C54" s="146">
        <v>5620</v>
      </c>
      <c r="D54" s="41"/>
      <c r="E54" s="83">
        <f t="shared" si="0"/>
        <v>6.7340874233128831E-2</v>
      </c>
      <c r="F54" s="41">
        <f t="shared" si="1"/>
        <v>0</v>
      </c>
      <c r="G54" s="42">
        <f t="shared" si="2"/>
        <v>5620</v>
      </c>
      <c r="H54" s="42" t="str">
        <f>IF(C54&lt;&gt;"", IF(RANK(G54, $G$4:$G$61)+COUNTIF(G$4:G54,G54)-1&lt;=(C$64-F$62),RANK(G54, $G$4:$G$61)+COUNTIF(G$4:G54,G54)-1, ""), "")</f>
        <v/>
      </c>
      <c r="I54" s="49">
        <f t="shared" si="3"/>
        <v>0</v>
      </c>
      <c r="J54" s="85">
        <f t="shared" si="4"/>
        <v>1.6033637544502616E-3</v>
      </c>
      <c r="K54" s="85">
        <f t="shared" si="5"/>
        <v>0</v>
      </c>
      <c r="L54" s="87">
        <f t="shared" si="6"/>
        <v>-1.6033637544502616E-3</v>
      </c>
    </row>
    <row r="55" spans="2:12" x14ac:dyDescent="0.2">
      <c r="B55" s="151" t="s">
        <v>98</v>
      </c>
      <c r="C55" s="146" t="s">
        <v>32</v>
      </c>
      <c r="D55" s="41"/>
      <c r="E55" s="83" t="str">
        <f t="shared" si="0"/>
        <v/>
      </c>
      <c r="F55" s="41" t="str">
        <f t="shared" si="1"/>
        <v/>
      </c>
      <c r="G55" s="42" t="str">
        <f t="shared" si="2"/>
        <v/>
      </c>
      <c r="H55" s="42" t="str">
        <f>IF(C55&lt;&gt;"", IF(RANK(G55, $G$4:$G$61)+COUNTIF(G$4:G55,G55)-1&lt;=(C$64-F$62),RANK(G55, $G$4:$G$61)+COUNTIF(G$4:G55,G55)-1, ""), "")</f>
        <v/>
      </c>
      <c r="I55" s="49" t="str">
        <f t="shared" si="3"/>
        <v/>
      </c>
      <c r="J55" s="85" t="str">
        <f t="shared" si="4"/>
        <v/>
      </c>
      <c r="K55" s="85" t="str">
        <f t="shared" si="5"/>
        <v/>
      </c>
      <c r="L55" s="87" t="str">
        <f t="shared" si="6"/>
        <v/>
      </c>
    </row>
    <row r="56" spans="2:12" x14ac:dyDescent="0.2">
      <c r="B56" s="151" t="s">
        <v>99</v>
      </c>
      <c r="C56" s="146" t="s">
        <v>32</v>
      </c>
      <c r="D56" s="41"/>
      <c r="E56" s="83" t="str">
        <f t="shared" si="0"/>
        <v/>
      </c>
      <c r="F56" s="41" t="str">
        <f t="shared" si="1"/>
        <v/>
      </c>
      <c r="G56" s="42" t="str">
        <f t="shared" si="2"/>
        <v/>
      </c>
      <c r="H56" s="42" t="str">
        <f>IF(C56&lt;&gt;"", IF(RANK(G56, $G$4:$G$61)+COUNTIF(G$4:G56,G56)-1&lt;=(C$64-F$62),RANK(G56, $G$4:$G$61)+COUNTIF(G$4:G56,G56)-1, ""), "")</f>
        <v/>
      </c>
      <c r="I56" s="49" t="str">
        <f t="shared" si="3"/>
        <v/>
      </c>
      <c r="J56" s="85" t="str">
        <f t="shared" si="4"/>
        <v/>
      </c>
      <c r="K56" s="85" t="str">
        <f t="shared" si="5"/>
        <v/>
      </c>
      <c r="L56" s="87" t="str">
        <f t="shared" si="6"/>
        <v/>
      </c>
    </row>
    <row r="57" spans="2:12" x14ac:dyDescent="0.2">
      <c r="B57" s="151" t="s">
        <v>100</v>
      </c>
      <c r="C57" s="146" t="s">
        <v>32</v>
      </c>
      <c r="D57" s="41"/>
      <c r="E57" s="83" t="str">
        <f t="shared" si="0"/>
        <v/>
      </c>
      <c r="F57" s="41" t="str">
        <f t="shared" si="1"/>
        <v/>
      </c>
      <c r="G57" s="42" t="str">
        <f t="shared" si="2"/>
        <v/>
      </c>
      <c r="H57" s="42" t="str">
        <f>IF(C57&lt;&gt;"", IF(RANK(G57, $G$4:$G$61)+COUNTIF(G$4:G57,G57)-1&lt;=(C$64-F$62),RANK(G57, $G$4:$G$61)+COUNTIF(G$4:G57,G57)-1, ""), "")</f>
        <v/>
      </c>
      <c r="I57" s="49" t="str">
        <f t="shared" si="3"/>
        <v/>
      </c>
      <c r="J57" s="85" t="str">
        <f t="shared" si="4"/>
        <v/>
      </c>
      <c r="K57" s="85" t="str">
        <f t="shared" si="5"/>
        <v/>
      </c>
      <c r="L57" s="87" t="str">
        <f t="shared" si="6"/>
        <v/>
      </c>
    </row>
    <row r="58" spans="2:12" x14ac:dyDescent="0.2">
      <c r="B58" s="151" t="s">
        <v>101</v>
      </c>
      <c r="C58" s="146" t="s">
        <v>32</v>
      </c>
      <c r="D58" s="41"/>
      <c r="E58" s="83" t="str">
        <f t="shared" si="0"/>
        <v/>
      </c>
      <c r="F58" s="41" t="str">
        <f t="shared" si="1"/>
        <v/>
      </c>
      <c r="G58" s="42" t="str">
        <f t="shared" si="2"/>
        <v/>
      </c>
      <c r="H58" s="42" t="str">
        <f>IF(C58&lt;&gt;"", IF(RANK(G58, $G$4:$G$61)+COUNTIF(G$4:G58,G58)-1&lt;=(C$64-F$62),RANK(G58, $G$4:$G$61)+COUNTIF(G$4:G58,G58)-1, ""), "")</f>
        <v/>
      </c>
      <c r="I58" s="49" t="str">
        <f t="shared" si="3"/>
        <v/>
      </c>
      <c r="J58" s="85" t="str">
        <f t="shared" si="4"/>
        <v/>
      </c>
      <c r="K58" s="85" t="str">
        <f t="shared" si="5"/>
        <v/>
      </c>
      <c r="L58" s="87" t="str">
        <f t="shared" si="6"/>
        <v/>
      </c>
    </row>
    <row r="59" spans="2:12" x14ac:dyDescent="0.2">
      <c r="B59" s="151" t="s">
        <v>102</v>
      </c>
      <c r="C59" s="146" t="s">
        <v>32</v>
      </c>
      <c r="D59" s="41"/>
      <c r="E59" s="83" t="str">
        <f t="shared" si="0"/>
        <v/>
      </c>
      <c r="F59" s="41" t="str">
        <f t="shared" si="1"/>
        <v/>
      </c>
      <c r="G59" s="42" t="str">
        <f t="shared" si="2"/>
        <v/>
      </c>
      <c r="H59" s="42" t="str">
        <f>IF(C59&lt;&gt;"", IF(RANK(G59, $G$4:$G$61)+COUNTIF(G$4:G59,G59)-1&lt;=(C$64-F$62),RANK(G59, $G$4:$G$61)+COUNTIF(G$4:G59,G59)-1, ""), "")</f>
        <v/>
      </c>
      <c r="I59" s="49" t="str">
        <f t="shared" si="3"/>
        <v/>
      </c>
      <c r="J59" s="85" t="str">
        <f t="shared" si="4"/>
        <v/>
      </c>
      <c r="K59" s="85" t="str">
        <f t="shared" si="5"/>
        <v/>
      </c>
      <c r="L59" s="87" t="str">
        <f t="shared" si="6"/>
        <v/>
      </c>
    </row>
    <row r="60" spans="2:12" x14ac:dyDescent="0.2">
      <c r="B60" s="151" t="s">
        <v>103</v>
      </c>
      <c r="C60" s="146" t="s">
        <v>32</v>
      </c>
      <c r="D60" s="41"/>
      <c r="E60" s="83" t="str">
        <f t="shared" si="0"/>
        <v/>
      </c>
      <c r="F60" s="41" t="str">
        <f t="shared" si="1"/>
        <v/>
      </c>
      <c r="G60" s="42" t="str">
        <f t="shared" si="2"/>
        <v/>
      </c>
      <c r="H60" s="42" t="str">
        <f>IF(C60&lt;&gt;"", IF(RANK(G60, $G$4:$G$61)+COUNTIF(G$4:G60,G60)-1&lt;=(C$64-F$62),RANK(G60, $G$4:$G$61)+COUNTIF(G$4:G60,G60)-1, ""), "")</f>
        <v/>
      </c>
      <c r="I60" s="49" t="str">
        <f t="shared" si="3"/>
        <v/>
      </c>
      <c r="J60" s="85" t="str">
        <f t="shared" si="4"/>
        <v/>
      </c>
      <c r="K60" s="85" t="str">
        <f t="shared" si="5"/>
        <v/>
      </c>
      <c r="L60" s="87" t="str">
        <f t="shared" si="6"/>
        <v/>
      </c>
    </row>
    <row r="61" spans="2:12" ht="17" thickBot="1" x14ac:dyDescent="0.25">
      <c r="B61" s="153" t="s">
        <v>104</v>
      </c>
      <c r="C61" s="146" t="s">
        <v>32</v>
      </c>
      <c r="D61" s="84"/>
      <c r="E61" s="83" t="str">
        <f t="shared" si="0"/>
        <v/>
      </c>
      <c r="F61" s="84" t="str">
        <f t="shared" si="1"/>
        <v/>
      </c>
      <c r="G61" s="42" t="str">
        <f t="shared" si="2"/>
        <v/>
      </c>
      <c r="H61" s="42" t="str">
        <f>IF(C61&lt;&gt;"", IF(RANK(G61, $G$4:$G$61)+COUNTIF(G$4:G61,G61)-1&lt;=(C$64-F$62),RANK(G61, $G$4:$G$61)+COUNTIF(G$4:G61,G61)-1, ""), "")</f>
        <v/>
      </c>
      <c r="I61" s="49" t="str">
        <f t="shared" si="3"/>
        <v/>
      </c>
      <c r="J61" s="85" t="str">
        <f t="shared" si="4"/>
        <v/>
      </c>
      <c r="K61" s="85" t="str">
        <f t="shared" si="5"/>
        <v/>
      </c>
      <c r="L61" s="88" t="str">
        <f t="shared" si="6"/>
        <v/>
      </c>
    </row>
    <row r="62" spans="2:12" ht="17" thickBot="1" x14ac:dyDescent="0.25">
      <c r="B62" s="154" t="s">
        <v>0</v>
      </c>
      <c r="C62" s="148">
        <f>SUM(C4:C61)</f>
        <v>3505131</v>
      </c>
      <c r="D62" s="51">
        <f>_xlfn.FLOOR.MATH(C62/(C64+1))+1</f>
        <v>83456</v>
      </c>
      <c r="E62" s="109"/>
      <c r="F62" s="51">
        <f>SUM(F4:F61)</f>
        <v>38</v>
      </c>
      <c r="G62" s="51"/>
      <c r="H62" s="51"/>
      <c r="I62" s="52">
        <f>SUM(I4:I61)</f>
        <v>41</v>
      </c>
      <c r="J62" s="59">
        <f>SUM(J4:J61)</f>
        <v>0.99999999999999989</v>
      </c>
      <c r="K62" s="59">
        <f>SUM(K4:K61)</f>
        <v>1</v>
      </c>
      <c r="L62" s="60">
        <f>SUM(L4:L61)</f>
        <v>4.9873299934333204E-18</v>
      </c>
    </row>
    <row r="63" spans="2:12" x14ac:dyDescent="0.2">
      <c r="B63" s="45" t="s">
        <v>1</v>
      </c>
      <c r="C63" s="112">
        <v>5738249</v>
      </c>
      <c r="D63" s="113"/>
      <c r="E63" s="61"/>
      <c r="F63" s="61"/>
      <c r="G63" s="61"/>
      <c r="H63" s="61"/>
      <c r="I63" s="61"/>
      <c r="J63" s="61"/>
      <c r="K63" s="61"/>
      <c r="L63" s="62"/>
    </row>
    <row r="64" spans="2:12" ht="17" thickBot="1" x14ac:dyDescent="0.25">
      <c r="B64" s="46" t="s">
        <v>3</v>
      </c>
      <c r="C64" s="79">
        <v>41</v>
      </c>
      <c r="D64" s="47"/>
      <c r="E64" s="47"/>
      <c r="F64" s="47"/>
      <c r="G64" s="47"/>
      <c r="H64" s="47"/>
      <c r="I64" s="47"/>
      <c r="J64" s="47"/>
      <c r="K64" s="47"/>
      <c r="L64" s="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3D6D-D6C2-E34F-9466-32E839170326}">
  <sheetPr codeName="Sheet6"/>
  <dimension ref="B2:L64"/>
  <sheetViews>
    <sheetView workbookViewId="0">
      <selection activeCell="V35" sqref="V35"/>
    </sheetView>
  </sheetViews>
  <sheetFormatPr baseColWidth="10" defaultColWidth="11" defaultRowHeight="16" x14ac:dyDescent="0.2"/>
  <cols>
    <col min="2" max="2" width="42.83203125" customWidth="1"/>
    <col min="10" max="10" width="12.5" customWidth="1"/>
  </cols>
  <sheetData>
    <row r="2" spans="2:12" ht="20" thickBot="1" x14ac:dyDescent="0.3">
      <c r="B2" s="43" t="s">
        <v>39</v>
      </c>
      <c r="D2" s="55"/>
      <c r="E2" s="55"/>
      <c r="F2" s="55"/>
      <c r="G2" s="55"/>
      <c r="H2" s="56"/>
      <c r="I2" s="56"/>
    </row>
    <row r="3" spans="2:12" ht="52" thickBot="1" x14ac:dyDescent="0.25">
      <c r="B3" s="57" t="s">
        <v>17</v>
      </c>
      <c r="C3" s="140" t="s">
        <v>18</v>
      </c>
      <c r="D3" s="51" t="s">
        <v>19</v>
      </c>
      <c r="E3" s="51" t="s">
        <v>20</v>
      </c>
      <c r="F3" s="51" t="s">
        <v>21</v>
      </c>
      <c r="G3" s="51" t="s">
        <v>5</v>
      </c>
      <c r="H3" s="51" t="s">
        <v>22</v>
      </c>
      <c r="I3" s="52" t="s">
        <v>23</v>
      </c>
      <c r="J3" s="53" t="s">
        <v>25</v>
      </c>
      <c r="K3" s="51" t="s">
        <v>24</v>
      </c>
      <c r="L3" s="54" t="s">
        <v>9</v>
      </c>
    </row>
    <row r="4" spans="2:12" x14ac:dyDescent="0.2">
      <c r="B4" s="155" t="s">
        <v>47</v>
      </c>
      <c r="C4" s="146" t="s">
        <v>32</v>
      </c>
      <c r="D4" s="42"/>
      <c r="E4" s="83" t="str">
        <f>IF(C4&lt;&gt;"", C4/D$62, "")</f>
        <v/>
      </c>
      <c r="F4" s="42" t="str">
        <f>IF(E4&lt;&gt;"", _xlfn.FLOOR.MATH(E4), "")</f>
        <v/>
      </c>
      <c r="G4" s="42" t="str">
        <f>IF(C4&lt;&gt;"", C4-F4*D$62, "")</f>
        <v/>
      </c>
      <c r="H4" s="42" t="str">
        <f>IF(C4&lt;&gt;"", IF(RANK(G4, $G$4:$G$61)+COUNTIF(G$4:G4,G4)-1&lt;=(C$64-F$62),RANK(G4, $G$4:$G$61)+COUNTIF(G$4:G4,G4)-1, ""), "")</f>
        <v/>
      </c>
      <c r="I4" s="49" t="str">
        <f>IF(H4&lt;&gt;"", F4+1, F4)</f>
        <v/>
      </c>
      <c r="J4" s="85" t="str">
        <f>IF(C4&lt;&gt;"", C4/$C$62, "")</f>
        <v/>
      </c>
      <c r="K4" s="85" t="str">
        <f>IF(I4&lt;&gt;"", I4/I$62, "")</f>
        <v/>
      </c>
      <c r="L4" s="86" t="str">
        <f>IF(K4&lt;&gt;"", K4-J4, "")</f>
        <v/>
      </c>
    </row>
    <row r="5" spans="2:12" x14ac:dyDescent="0.2">
      <c r="B5" s="151" t="s">
        <v>48</v>
      </c>
      <c r="C5" s="146" t="s">
        <v>32</v>
      </c>
      <c r="D5" s="41"/>
      <c r="E5" s="83" t="str">
        <f t="shared" ref="E5:E61" si="0">IF(C5&lt;&gt;"", C5/D$62, "")</f>
        <v/>
      </c>
      <c r="F5" s="41" t="str">
        <f t="shared" ref="F5:F61" si="1">IF(E5&lt;&gt;"", _xlfn.FLOOR.MATH(E5), "")</f>
        <v/>
      </c>
      <c r="G5" s="42" t="str">
        <f t="shared" ref="G5:G61" si="2">IF(C5&lt;&gt;"", C5-F5*D$62, "")</f>
        <v/>
      </c>
      <c r="H5" s="42" t="str">
        <f>IF(C5&lt;&gt;"", IF(RANK(G5, $G$4:$G$61)+COUNTIF(G$4:G5,G5)-1&lt;=(C$64-F$62),RANK(G5, $G$4:$G$61)+COUNTIF(G$4:G5,G5)-1, ""), "")</f>
        <v/>
      </c>
      <c r="I5" s="49" t="str">
        <f t="shared" ref="I5:I61" si="3">IF(H5&lt;&gt;"", F5+1, F5)</f>
        <v/>
      </c>
      <c r="J5" s="85" t="str">
        <f t="shared" ref="J5:J61" si="4">IF(C5&lt;&gt;"", C5/$C$62, "")</f>
        <v/>
      </c>
      <c r="K5" s="85" t="str">
        <f t="shared" ref="K5:K61" si="5">IF(I5&lt;&gt;"", I5/I$62, "")</f>
        <v/>
      </c>
      <c r="L5" s="87" t="str">
        <f t="shared" ref="L5:L61" si="6">IF(K5&lt;&gt;"", K5-J5, "")</f>
        <v/>
      </c>
    </row>
    <row r="6" spans="2:12" x14ac:dyDescent="0.2">
      <c r="B6" s="151" t="s">
        <v>49</v>
      </c>
      <c r="C6" s="146">
        <v>1951</v>
      </c>
      <c r="D6" s="41"/>
      <c r="E6" s="83">
        <f t="shared" si="0"/>
        <v>2.8952171783875227E-2</v>
      </c>
      <c r="F6" s="41">
        <f t="shared" si="1"/>
        <v>0</v>
      </c>
      <c r="G6" s="42">
        <f t="shared" si="2"/>
        <v>1951</v>
      </c>
      <c r="H6" s="42" t="str">
        <f>IF(C6&lt;&gt;"", IF(RANK(G6, $G$4:$G$61)+COUNTIF(G$4:G6,G6)-1&lt;=(C$64-F$62),RANK(G6, $G$4:$G$61)+COUNTIF(G$4:G6,G6)-1, ""), "")</f>
        <v/>
      </c>
      <c r="I6" s="49">
        <f t="shared" si="3"/>
        <v>0</v>
      </c>
      <c r="J6" s="85">
        <f t="shared" si="4"/>
        <v>1.3786855635863067E-3</v>
      </c>
      <c r="K6" s="85">
        <f t="shared" si="5"/>
        <v>0</v>
      </c>
      <c r="L6" s="87">
        <f t="shared" si="6"/>
        <v>-1.3786855635863067E-3</v>
      </c>
    </row>
    <row r="7" spans="2:12" x14ac:dyDescent="0.2">
      <c r="B7" s="151" t="s">
        <v>50</v>
      </c>
      <c r="C7" s="146">
        <v>4600</v>
      </c>
      <c r="D7" s="41"/>
      <c r="E7" s="83">
        <f t="shared" si="0"/>
        <v>6.8262424503242464E-2</v>
      </c>
      <c r="F7" s="41">
        <f t="shared" si="1"/>
        <v>0</v>
      </c>
      <c r="G7" s="42">
        <f t="shared" si="2"/>
        <v>4600</v>
      </c>
      <c r="H7" s="42" t="str">
        <f>IF(C7&lt;&gt;"", IF(RANK(G7, $G$4:$G$61)+COUNTIF(G$4:G7,G7)-1&lt;=(C$64-F$62),RANK(G7, $G$4:$G$61)+COUNTIF(G$4:G7,G7)-1, ""), "")</f>
        <v/>
      </c>
      <c r="I7" s="49">
        <f t="shared" si="3"/>
        <v>0</v>
      </c>
      <c r="J7" s="85">
        <f t="shared" si="4"/>
        <v>3.2506169105571557E-3</v>
      </c>
      <c r="K7" s="85">
        <f t="shared" si="5"/>
        <v>0</v>
      </c>
      <c r="L7" s="87">
        <f t="shared" si="6"/>
        <v>-3.2506169105571557E-3</v>
      </c>
    </row>
    <row r="8" spans="2:12" x14ac:dyDescent="0.2">
      <c r="B8" s="151" t="s">
        <v>51</v>
      </c>
      <c r="C8" s="146">
        <v>9444</v>
      </c>
      <c r="D8" s="41"/>
      <c r="E8" s="83">
        <f t="shared" si="0"/>
        <v>0.14014572543665693</v>
      </c>
      <c r="F8" s="41">
        <f t="shared" si="1"/>
        <v>0</v>
      </c>
      <c r="G8" s="42">
        <f t="shared" si="2"/>
        <v>9444</v>
      </c>
      <c r="H8" s="42" t="str">
        <f>IF(C8&lt;&gt;"", IF(RANK(G8, $G$4:$G$61)+COUNTIF(G$4:G8,G8)-1&lt;=(C$64-F$62),RANK(G8, $G$4:$G$61)+COUNTIF(G$4:G8,G8)-1, ""), "")</f>
        <v/>
      </c>
      <c r="I8" s="49">
        <f t="shared" si="3"/>
        <v>0</v>
      </c>
      <c r="J8" s="85">
        <f t="shared" si="4"/>
        <v>6.6736578485438649E-3</v>
      </c>
      <c r="K8" s="85">
        <f t="shared" si="5"/>
        <v>0</v>
      </c>
      <c r="L8" s="87">
        <f t="shared" si="6"/>
        <v>-6.6736578485438649E-3</v>
      </c>
    </row>
    <row r="9" spans="2:12" x14ac:dyDescent="0.2">
      <c r="B9" s="151" t="s">
        <v>52</v>
      </c>
      <c r="C9" s="146">
        <v>201</v>
      </c>
      <c r="D9" s="41"/>
      <c r="E9" s="83">
        <f t="shared" si="0"/>
        <v>2.9827711576416818E-3</v>
      </c>
      <c r="F9" s="41">
        <f t="shared" si="1"/>
        <v>0</v>
      </c>
      <c r="G9" s="42">
        <f t="shared" si="2"/>
        <v>201</v>
      </c>
      <c r="H9" s="42" t="str">
        <f>IF(C9&lt;&gt;"", IF(RANK(G9, $G$4:$G$61)+COUNTIF(G$4:G9,G9)-1&lt;=(C$64-F$62),RANK(G9, $G$4:$G$61)+COUNTIF(G$4:G9,G9)-1, ""), "")</f>
        <v/>
      </c>
      <c r="I9" s="49">
        <f t="shared" si="3"/>
        <v>0</v>
      </c>
      <c r="J9" s="85">
        <f t="shared" si="4"/>
        <v>1.4203782587434528E-4</v>
      </c>
      <c r="K9" s="85">
        <f t="shared" si="5"/>
        <v>0</v>
      </c>
      <c r="L9" s="87">
        <f t="shared" si="6"/>
        <v>-1.4203782587434528E-4</v>
      </c>
    </row>
    <row r="10" spans="2:12" x14ac:dyDescent="0.2">
      <c r="B10" s="151" t="s">
        <v>53</v>
      </c>
      <c r="C10" s="146">
        <v>256</v>
      </c>
      <c r="D10" s="41"/>
      <c r="E10" s="83">
        <f t="shared" si="0"/>
        <v>3.7989523201804503E-3</v>
      </c>
      <c r="F10" s="41">
        <f t="shared" si="1"/>
        <v>0</v>
      </c>
      <c r="G10" s="42">
        <f t="shared" si="2"/>
        <v>256</v>
      </c>
      <c r="H10" s="42" t="str">
        <f>IF(C10&lt;&gt;"", IF(RANK(G10, $G$4:$G$61)+COUNTIF(G$4:G10,G10)-1&lt;=(C$64-F$62),RANK(G10, $G$4:$G$61)+COUNTIF(G$4:G10,G10)-1, ""), "")</f>
        <v/>
      </c>
      <c r="I10" s="49">
        <f t="shared" si="3"/>
        <v>0</v>
      </c>
      <c r="J10" s="85">
        <f t="shared" si="4"/>
        <v>1.8090389763100693E-4</v>
      </c>
      <c r="K10" s="85">
        <f t="shared" si="5"/>
        <v>0</v>
      </c>
      <c r="L10" s="87">
        <f t="shared" si="6"/>
        <v>-1.8090389763100693E-4</v>
      </c>
    </row>
    <row r="11" spans="2:12" x14ac:dyDescent="0.2">
      <c r="B11" s="151" t="s">
        <v>54</v>
      </c>
      <c r="C11" s="146">
        <v>4806</v>
      </c>
      <c r="D11" s="41"/>
      <c r="E11" s="83">
        <f t="shared" si="0"/>
        <v>7.1319393948387669E-2</v>
      </c>
      <c r="F11" s="41">
        <f t="shared" si="1"/>
        <v>0</v>
      </c>
      <c r="G11" s="42">
        <f t="shared" si="2"/>
        <v>4806</v>
      </c>
      <c r="H11" s="42" t="str">
        <f>IF(C11&lt;&gt;"", IF(RANK(G11, $G$4:$G$61)+COUNTIF(G$4:G11,G11)-1&lt;=(C$64-F$62),RANK(G11, $G$4:$G$61)+COUNTIF(G$4:G11,G11)-1, ""), "")</f>
        <v/>
      </c>
      <c r="I11" s="49">
        <f t="shared" si="3"/>
        <v>0</v>
      </c>
      <c r="J11" s="85">
        <f t="shared" si="4"/>
        <v>3.3961880156821067E-3</v>
      </c>
      <c r="K11" s="85">
        <f t="shared" si="5"/>
        <v>0</v>
      </c>
      <c r="L11" s="87">
        <f t="shared" si="6"/>
        <v>-3.3961880156821067E-3</v>
      </c>
    </row>
    <row r="12" spans="2:12" x14ac:dyDescent="0.2">
      <c r="B12" s="151" t="s">
        <v>55</v>
      </c>
      <c r="C12" s="146" t="s">
        <v>32</v>
      </c>
      <c r="D12" s="41"/>
      <c r="E12" s="83" t="str">
        <f t="shared" si="0"/>
        <v/>
      </c>
      <c r="F12" s="41" t="str">
        <f t="shared" si="1"/>
        <v/>
      </c>
      <c r="G12" s="42" t="str">
        <f t="shared" si="2"/>
        <v/>
      </c>
      <c r="H12" s="42" t="str">
        <f>IF(C12&lt;&gt;"", IF(RANK(G12, $G$4:$G$61)+COUNTIF(G$4:G12,G12)-1&lt;=(C$64-F$62),RANK(G12, $G$4:$G$61)+COUNTIF(G$4:G12,G12)-1, ""), "")</f>
        <v/>
      </c>
      <c r="I12" s="49" t="str">
        <f t="shared" si="3"/>
        <v/>
      </c>
      <c r="J12" s="85" t="str">
        <f t="shared" si="4"/>
        <v/>
      </c>
      <c r="K12" s="85" t="str">
        <f t="shared" si="5"/>
        <v/>
      </c>
      <c r="L12" s="87" t="str">
        <f t="shared" si="6"/>
        <v/>
      </c>
    </row>
    <row r="13" spans="2:12" x14ac:dyDescent="0.2">
      <c r="B13" s="151" t="s">
        <v>56</v>
      </c>
      <c r="C13" s="146" t="s">
        <v>32</v>
      </c>
      <c r="D13" s="41"/>
      <c r="E13" s="83" t="str">
        <f t="shared" si="0"/>
        <v/>
      </c>
      <c r="F13" s="41" t="str">
        <f t="shared" si="1"/>
        <v/>
      </c>
      <c r="G13" s="42" t="str">
        <f t="shared" si="2"/>
        <v/>
      </c>
      <c r="H13" s="42" t="str">
        <f>IF(C13&lt;&gt;"", IF(RANK(G13, $G$4:$G$61)+COUNTIF(G$4:G13,G13)-1&lt;=(C$64-F$62),RANK(G13, $G$4:$G$61)+COUNTIF(G$4:G13,G13)-1, ""), "")</f>
        <v/>
      </c>
      <c r="I13" s="49" t="str">
        <f t="shared" si="3"/>
        <v/>
      </c>
      <c r="J13" s="85" t="str">
        <f t="shared" si="4"/>
        <v/>
      </c>
      <c r="K13" s="85" t="str">
        <f t="shared" si="5"/>
        <v/>
      </c>
      <c r="L13" s="87" t="str">
        <f t="shared" si="6"/>
        <v/>
      </c>
    </row>
    <row r="14" spans="2:12" x14ac:dyDescent="0.2">
      <c r="B14" s="151" t="s">
        <v>57</v>
      </c>
      <c r="C14" s="146" t="s">
        <v>32</v>
      </c>
      <c r="D14" s="41"/>
      <c r="E14" s="83" t="str">
        <f t="shared" si="0"/>
        <v/>
      </c>
      <c r="F14" s="41" t="str">
        <f t="shared" si="1"/>
        <v/>
      </c>
      <c r="G14" s="42" t="str">
        <f t="shared" si="2"/>
        <v/>
      </c>
      <c r="H14" s="42" t="str">
        <f>IF(C14&lt;&gt;"", IF(RANK(G14, $G$4:$G$61)+COUNTIF(G$4:G14,G14)-1&lt;=(C$64-F$62),RANK(G14, $G$4:$G$61)+COUNTIF(G$4:G14,G14)-1, ""), "")</f>
        <v/>
      </c>
      <c r="I14" s="49" t="str">
        <f t="shared" si="3"/>
        <v/>
      </c>
      <c r="J14" s="85" t="str">
        <f t="shared" si="4"/>
        <v/>
      </c>
      <c r="K14" s="85" t="str">
        <f t="shared" si="5"/>
        <v/>
      </c>
      <c r="L14" s="87" t="str">
        <f t="shared" si="6"/>
        <v/>
      </c>
    </row>
    <row r="15" spans="2:12" x14ac:dyDescent="0.2">
      <c r="B15" s="151" t="s">
        <v>58</v>
      </c>
      <c r="C15" s="146" t="s">
        <v>32</v>
      </c>
      <c r="D15" s="41"/>
      <c r="E15" s="83" t="str">
        <f t="shared" si="0"/>
        <v/>
      </c>
      <c r="F15" s="41" t="str">
        <f t="shared" si="1"/>
        <v/>
      </c>
      <c r="G15" s="42" t="str">
        <f t="shared" si="2"/>
        <v/>
      </c>
      <c r="H15" s="42" t="str">
        <f>IF(C15&lt;&gt;"", IF(RANK(G15, $G$4:$G$61)+COUNTIF(G$4:G15,G15)-1&lt;=(C$64-F$62),RANK(G15, $G$4:$G$61)+COUNTIF(G$4:G15,G15)-1, ""), "")</f>
        <v/>
      </c>
      <c r="I15" s="49" t="str">
        <f t="shared" si="3"/>
        <v/>
      </c>
      <c r="J15" s="85" t="str">
        <f t="shared" si="4"/>
        <v/>
      </c>
      <c r="K15" s="85" t="str">
        <f t="shared" si="5"/>
        <v/>
      </c>
      <c r="L15" s="87" t="str">
        <f t="shared" si="6"/>
        <v/>
      </c>
    </row>
    <row r="16" spans="2:12" x14ac:dyDescent="0.2">
      <c r="B16" s="151" t="s">
        <v>59</v>
      </c>
      <c r="C16" s="146" t="s">
        <v>32</v>
      </c>
      <c r="D16" s="41"/>
      <c r="E16" s="83" t="str">
        <f t="shared" si="0"/>
        <v/>
      </c>
      <c r="F16" s="41" t="str">
        <f t="shared" si="1"/>
        <v/>
      </c>
      <c r="G16" s="42" t="str">
        <f t="shared" si="2"/>
        <v/>
      </c>
      <c r="H16" s="42" t="str">
        <f>IF(C16&lt;&gt;"", IF(RANK(G16, $G$4:$G$61)+COUNTIF(G$4:G16,G16)-1&lt;=(C$64-F$62),RANK(G16, $G$4:$G$61)+COUNTIF(G$4:G16,G16)-1, ""), "")</f>
        <v/>
      </c>
      <c r="I16" s="49" t="str">
        <f t="shared" si="3"/>
        <v/>
      </c>
      <c r="J16" s="85" t="str">
        <f t="shared" si="4"/>
        <v/>
      </c>
      <c r="K16" s="85" t="str">
        <f t="shared" si="5"/>
        <v/>
      </c>
      <c r="L16" s="87" t="str">
        <f t="shared" si="6"/>
        <v/>
      </c>
    </row>
    <row r="17" spans="2:12" x14ac:dyDescent="0.2">
      <c r="B17" s="152" t="s">
        <v>60</v>
      </c>
      <c r="C17" s="147">
        <v>1038446</v>
      </c>
      <c r="D17" s="142"/>
      <c r="E17" s="143">
        <f t="shared" si="0"/>
        <v>15.410182972976983</v>
      </c>
      <c r="F17" s="142">
        <f t="shared" si="1"/>
        <v>15</v>
      </c>
      <c r="G17" s="144">
        <f t="shared" si="2"/>
        <v>27641</v>
      </c>
      <c r="H17" s="144">
        <f>IF(C17&lt;&gt;"", IF(RANK(G17, $G$4:$G$61)+COUNTIF(G$4:G17,G17)-1&lt;=(C$64-F$62),RANK(G17, $G$4:$G$61)+COUNTIF(G$4:G17,G17)-1, ""), "")</f>
        <v>2</v>
      </c>
      <c r="I17" s="144">
        <f t="shared" si="3"/>
        <v>16</v>
      </c>
      <c r="J17" s="130">
        <f t="shared" si="4"/>
        <v>0.73382394093487746</v>
      </c>
      <c r="K17" s="130">
        <f t="shared" si="5"/>
        <v>0.8</v>
      </c>
      <c r="L17" s="131">
        <f t="shared" si="6"/>
        <v>6.6176059065122583E-2</v>
      </c>
    </row>
    <row r="18" spans="2:12" x14ac:dyDescent="0.2">
      <c r="B18" s="151" t="s">
        <v>61</v>
      </c>
      <c r="C18" s="146">
        <v>2787</v>
      </c>
      <c r="D18" s="41"/>
      <c r="E18" s="83">
        <f t="shared" si="0"/>
        <v>4.135812545446451E-2</v>
      </c>
      <c r="F18" s="41">
        <f t="shared" si="1"/>
        <v>0</v>
      </c>
      <c r="G18" s="42">
        <f t="shared" si="2"/>
        <v>2787</v>
      </c>
      <c r="H18" s="42" t="str">
        <f>IF(C18&lt;&gt;"", IF(RANK(G18, $G$4:$G$61)+COUNTIF(G$4:G18,G18)-1&lt;=(C$64-F$62),RANK(G18, $G$4:$G$61)+COUNTIF(G$4:G18,G18)-1, ""), "")</f>
        <v/>
      </c>
      <c r="I18" s="49">
        <f t="shared" si="3"/>
        <v>0</v>
      </c>
      <c r="J18" s="85">
        <f t="shared" si="4"/>
        <v>1.9694498542875637E-3</v>
      </c>
      <c r="K18" s="85">
        <f t="shared" si="5"/>
        <v>0</v>
      </c>
      <c r="L18" s="87">
        <f t="shared" si="6"/>
        <v>-1.9694498542875637E-3</v>
      </c>
    </row>
    <row r="19" spans="2:12" x14ac:dyDescent="0.2">
      <c r="B19" s="151" t="s">
        <v>62</v>
      </c>
      <c r="C19" s="146" t="s">
        <v>32</v>
      </c>
      <c r="D19" s="41"/>
      <c r="E19" s="83" t="str">
        <f t="shared" si="0"/>
        <v/>
      </c>
      <c r="F19" s="41" t="str">
        <f t="shared" si="1"/>
        <v/>
      </c>
      <c r="G19" s="42" t="str">
        <f t="shared" si="2"/>
        <v/>
      </c>
      <c r="H19" s="42" t="str">
        <f>IF(C19&lt;&gt;"", IF(RANK(G19, $G$4:$G$61)+COUNTIF(G$4:G19,G19)-1&lt;=(C$64-F$62),RANK(G19, $G$4:$G$61)+COUNTIF(G$4:G19,G19)-1, ""), "")</f>
        <v/>
      </c>
      <c r="I19" s="49" t="str">
        <f t="shared" si="3"/>
        <v/>
      </c>
      <c r="J19" s="85" t="str">
        <f t="shared" si="4"/>
        <v/>
      </c>
      <c r="K19" s="85" t="str">
        <f t="shared" si="5"/>
        <v/>
      </c>
      <c r="L19" s="87" t="str">
        <f t="shared" si="6"/>
        <v/>
      </c>
    </row>
    <row r="20" spans="2:12" x14ac:dyDescent="0.2">
      <c r="B20" s="151" t="s">
        <v>63</v>
      </c>
      <c r="C20" s="146">
        <v>1206</v>
      </c>
      <c r="D20" s="41"/>
      <c r="E20" s="83">
        <f t="shared" si="0"/>
        <v>1.7896626945850092E-2</v>
      </c>
      <c r="F20" s="41">
        <f t="shared" si="1"/>
        <v>0</v>
      </c>
      <c r="G20" s="42">
        <f t="shared" si="2"/>
        <v>1206</v>
      </c>
      <c r="H20" s="42" t="str">
        <f>IF(C20&lt;&gt;"", IF(RANK(G20, $G$4:$G$61)+COUNTIF(G$4:G20,G20)-1&lt;=(C$64-F$62),RANK(G20, $G$4:$G$61)+COUNTIF(G$4:G20,G20)-1, ""), "")</f>
        <v/>
      </c>
      <c r="I20" s="49">
        <f t="shared" si="3"/>
        <v>0</v>
      </c>
      <c r="J20" s="85">
        <f t="shared" si="4"/>
        <v>8.5222695524607168E-4</v>
      </c>
      <c r="K20" s="85">
        <f t="shared" si="5"/>
        <v>0</v>
      </c>
      <c r="L20" s="87">
        <f t="shared" si="6"/>
        <v>-8.5222695524607168E-4</v>
      </c>
    </row>
    <row r="21" spans="2:12" x14ac:dyDescent="0.2">
      <c r="B21" s="151" t="s">
        <v>64</v>
      </c>
      <c r="C21" s="146">
        <v>243</v>
      </c>
      <c r="D21" s="41"/>
      <c r="E21" s="83">
        <f t="shared" si="0"/>
        <v>3.6060367726712867E-3</v>
      </c>
      <c r="F21" s="41">
        <f t="shared" si="1"/>
        <v>0</v>
      </c>
      <c r="G21" s="42">
        <f t="shared" si="2"/>
        <v>243</v>
      </c>
      <c r="H21" s="42" t="str">
        <f>IF(C21&lt;&gt;"", IF(RANK(G21, $G$4:$G$61)+COUNTIF(G$4:G21,G21)-1&lt;=(C$64-F$62),RANK(G21, $G$4:$G$61)+COUNTIF(G$4:G21,G21)-1, ""), "")</f>
        <v/>
      </c>
      <c r="I21" s="49">
        <f t="shared" si="3"/>
        <v>0</v>
      </c>
      <c r="J21" s="85">
        <f t="shared" si="4"/>
        <v>1.7171737157943237E-4</v>
      </c>
      <c r="K21" s="85">
        <f t="shared" si="5"/>
        <v>0</v>
      </c>
      <c r="L21" s="87">
        <f t="shared" si="6"/>
        <v>-1.7171737157943237E-4</v>
      </c>
    </row>
    <row r="22" spans="2:12" x14ac:dyDescent="0.2">
      <c r="B22" s="151" t="s">
        <v>65</v>
      </c>
      <c r="C22" s="146">
        <v>686</v>
      </c>
      <c r="D22" s="41"/>
      <c r="E22" s="83">
        <f t="shared" si="0"/>
        <v>1.018000504548355E-2</v>
      </c>
      <c r="F22" s="41">
        <f t="shared" si="1"/>
        <v>0</v>
      </c>
      <c r="G22" s="42">
        <f t="shared" si="2"/>
        <v>686</v>
      </c>
      <c r="H22" s="42" t="str">
        <f>IF(C22&lt;&gt;"", IF(RANK(G22, $G$4:$G$61)+COUNTIF(G$4:G22,G22)-1&lt;=(C$64-F$62),RANK(G22, $G$4:$G$61)+COUNTIF(G$4:G22,G22)-1, ""), "")</f>
        <v/>
      </c>
      <c r="I22" s="49">
        <f t="shared" si="3"/>
        <v>0</v>
      </c>
      <c r="J22" s="85">
        <f t="shared" si="4"/>
        <v>4.8476591318308889E-4</v>
      </c>
      <c r="K22" s="85">
        <f t="shared" si="5"/>
        <v>0</v>
      </c>
      <c r="L22" s="87">
        <f t="shared" si="6"/>
        <v>-4.8476591318308889E-4</v>
      </c>
    </row>
    <row r="23" spans="2:12" x14ac:dyDescent="0.2">
      <c r="B23" s="151" t="s">
        <v>66</v>
      </c>
      <c r="C23" s="146">
        <v>919</v>
      </c>
      <c r="D23" s="41"/>
      <c r="E23" s="83">
        <f t="shared" si="0"/>
        <v>1.3637645243147789E-2</v>
      </c>
      <c r="F23" s="41">
        <f t="shared" si="1"/>
        <v>0</v>
      </c>
      <c r="G23" s="42">
        <f t="shared" si="2"/>
        <v>919</v>
      </c>
      <c r="H23" s="42" t="str">
        <f>IF(C23&lt;&gt;"", IF(RANK(G23, $G$4:$G$61)+COUNTIF(G$4:G23,G23)-1&lt;=(C$64-F$62),RANK(G23, $G$4:$G$61)+COUNTIF(G$4:G23,G23)-1, ""), "")</f>
        <v/>
      </c>
      <c r="I23" s="49">
        <f t="shared" si="3"/>
        <v>0</v>
      </c>
      <c r="J23" s="85">
        <f t="shared" si="4"/>
        <v>6.4941672626130998E-4</v>
      </c>
      <c r="K23" s="85">
        <f t="shared" si="5"/>
        <v>0</v>
      </c>
      <c r="L23" s="87">
        <f t="shared" si="6"/>
        <v>-6.4941672626130998E-4</v>
      </c>
    </row>
    <row r="24" spans="2:12" x14ac:dyDescent="0.2">
      <c r="B24" s="151" t="s">
        <v>67</v>
      </c>
      <c r="C24" s="146" t="s">
        <v>32</v>
      </c>
      <c r="D24" s="41"/>
      <c r="E24" s="83" t="str">
        <f t="shared" si="0"/>
        <v/>
      </c>
      <c r="F24" s="41" t="str">
        <f t="shared" si="1"/>
        <v/>
      </c>
      <c r="G24" s="42" t="str">
        <f t="shared" si="2"/>
        <v/>
      </c>
      <c r="H24" s="42" t="str">
        <f>IF(C24&lt;&gt;"", IF(RANK(G24, $G$4:$G$61)+COUNTIF(G$4:G24,G24)-1&lt;=(C$64-F$62),RANK(G24, $G$4:$G$61)+COUNTIF(G$4:G24,G24)-1, ""), "")</f>
        <v/>
      </c>
      <c r="I24" s="49" t="str">
        <f t="shared" si="3"/>
        <v/>
      </c>
      <c r="J24" s="85" t="str">
        <f t="shared" si="4"/>
        <v/>
      </c>
      <c r="K24" s="85" t="str">
        <f t="shared" si="5"/>
        <v/>
      </c>
      <c r="L24" s="87" t="str">
        <f t="shared" si="6"/>
        <v/>
      </c>
    </row>
    <row r="25" spans="2:12" x14ac:dyDescent="0.2">
      <c r="B25" s="151" t="s">
        <v>68</v>
      </c>
      <c r="C25" s="146">
        <v>2932</v>
      </c>
      <c r="D25" s="41"/>
      <c r="E25" s="83">
        <f t="shared" si="0"/>
        <v>4.3509875792066721E-2</v>
      </c>
      <c r="F25" s="41">
        <f t="shared" si="1"/>
        <v>0</v>
      </c>
      <c r="G25" s="42">
        <f t="shared" si="2"/>
        <v>2932</v>
      </c>
      <c r="H25" s="42" t="str">
        <f>IF(C25&lt;&gt;"", IF(RANK(G25, $G$4:$G$61)+COUNTIF(G$4:G25,G25)-1&lt;=(C$64-F$62),RANK(G25, $G$4:$G$61)+COUNTIF(G$4:G25,G25)-1, ""), "")</f>
        <v/>
      </c>
      <c r="I25" s="49">
        <f t="shared" si="3"/>
        <v>0</v>
      </c>
      <c r="J25" s="85">
        <f t="shared" si="4"/>
        <v>2.0719149525551261E-3</v>
      </c>
      <c r="K25" s="85">
        <f t="shared" si="5"/>
        <v>0</v>
      </c>
      <c r="L25" s="87">
        <f t="shared" si="6"/>
        <v>-2.0719149525551261E-3</v>
      </c>
    </row>
    <row r="26" spans="2:12" x14ac:dyDescent="0.2">
      <c r="B26" s="151" t="s">
        <v>69</v>
      </c>
      <c r="C26" s="146">
        <v>4507</v>
      </c>
      <c r="D26" s="41"/>
      <c r="E26" s="83">
        <f t="shared" si="0"/>
        <v>6.6882336355676905E-2</v>
      </c>
      <c r="F26" s="41">
        <f t="shared" si="1"/>
        <v>0</v>
      </c>
      <c r="G26" s="42">
        <f t="shared" si="2"/>
        <v>4507</v>
      </c>
      <c r="H26" s="42" t="str">
        <f>IF(C26&lt;&gt;"", IF(RANK(G26, $G$4:$G$61)+COUNTIF(G$4:G26,G26)-1&lt;=(C$64-F$62),RANK(G26, $G$4:$G$61)+COUNTIF(G$4:G26,G26)-1, ""), "")</f>
        <v/>
      </c>
      <c r="I26" s="49">
        <f t="shared" si="3"/>
        <v>0</v>
      </c>
      <c r="J26" s="85">
        <f t="shared" si="4"/>
        <v>3.1848979164958917E-3</v>
      </c>
      <c r="K26" s="85">
        <f t="shared" si="5"/>
        <v>0</v>
      </c>
      <c r="L26" s="87">
        <f t="shared" si="6"/>
        <v>-3.1848979164958917E-3</v>
      </c>
    </row>
    <row r="27" spans="2:12" x14ac:dyDescent="0.2">
      <c r="B27" s="151" t="s">
        <v>70</v>
      </c>
      <c r="C27" s="146">
        <v>364</v>
      </c>
      <c r="D27" s="41"/>
      <c r="E27" s="83">
        <f t="shared" si="0"/>
        <v>5.4016353302565774E-3</v>
      </c>
      <c r="F27" s="41">
        <f t="shared" si="1"/>
        <v>0</v>
      </c>
      <c r="G27" s="42">
        <f t="shared" si="2"/>
        <v>364</v>
      </c>
      <c r="H27" s="42" t="str">
        <f>IF(C27&lt;&gt;"", IF(RANK(G27, $G$4:$G$61)+COUNTIF(G$4:G27,G27)-1&lt;=(C$64-F$62),RANK(G27, $G$4:$G$61)+COUNTIF(G$4:G27,G27)-1, ""), "")</f>
        <v/>
      </c>
      <c r="I27" s="49">
        <f t="shared" si="3"/>
        <v>0</v>
      </c>
      <c r="J27" s="85">
        <f t="shared" si="4"/>
        <v>2.5722272944408796E-4</v>
      </c>
      <c r="K27" s="85">
        <f t="shared" si="5"/>
        <v>0</v>
      </c>
      <c r="L27" s="87">
        <f t="shared" si="6"/>
        <v>-2.5722272944408796E-4</v>
      </c>
    </row>
    <row r="28" spans="2:12" x14ac:dyDescent="0.2">
      <c r="B28" s="151" t="s">
        <v>71</v>
      </c>
      <c r="C28" s="146">
        <v>2042</v>
      </c>
      <c r="D28" s="41"/>
      <c r="E28" s="83">
        <f t="shared" si="0"/>
        <v>3.0302580616439371E-2</v>
      </c>
      <c r="F28" s="41">
        <f t="shared" si="1"/>
        <v>0</v>
      </c>
      <c r="G28" s="42">
        <f t="shared" si="2"/>
        <v>2042</v>
      </c>
      <c r="H28" s="42" t="str">
        <f>IF(C28&lt;&gt;"", IF(RANK(G28, $G$4:$G$61)+COUNTIF(G$4:G28,G28)-1&lt;=(C$64-F$62),RANK(G28, $G$4:$G$61)+COUNTIF(G$4:G28,G28)-1, ""), "")</f>
        <v/>
      </c>
      <c r="I28" s="49">
        <f t="shared" si="3"/>
        <v>0</v>
      </c>
      <c r="J28" s="85">
        <f t="shared" si="4"/>
        <v>1.4429912459473287E-3</v>
      </c>
      <c r="K28" s="85">
        <f t="shared" si="5"/>
        <v>0</v>
      </c>
      <c r="L28" s="87">
        <f t="shared" si="6"/>
        <v>-1.4429912459473287E-3</v>
      </c>
    </row>
    <row r="29" spans="2:12" x14ac:dyDescent="0.2">
      <c r="B29" s="151" t="s">
        <v>72</v>
      </c>
      <c r="C29" s="146" t="s">
        <v>32</v>
      </c>
      <c r="D29" s="41"/>
      <c r="E29" s="83" t="str">
        <f t="shared" si="0"/>
        <v/>
      </c>
      <c r="F29" s="41" t="str">
        <f t="shared" si="1"/>
        <v/>
      </c>
      <c r="G29" s="42" t="str">
        <f t="shared" si="2"/>
        <v/>
      </c>
      <c r="H29" s="42" t="str">
        <f>IF(C29&lt;&gt;"", IF(RANK(G29, $G$4:$G$61)+COUNTIF(G$4:G29,G29)-1&lt;=(C$64-F$62),RANK(G29, $G$4:$G$61)+COUNTIF(G$4:G29,G29)-1, ""), "")</f>
        <v/>
      </c>
      <c r="I29" s="49" t="str">
        <f t="shared" si="3"/>
        <v/>
      </c>
      <c r="J29" s="85" t="str">
        <f t="shared" si="4"/>
        <v/>
      </c>
      <c r="K29" s="85" t="str">
        <f t="shared" si="5"/>
        <v/>
      </c>
      <c r="L29" s="87" t="str">
        <f t="shared" si="6"/>
        <v/>
      </c>
    </row>
    <row r="30" spans="2:12" x14ac:dyDescent="0.2">
      <c r="B30" s="152" t="s">
        <v>73</v>
      </c>
      <c r="C30" s="147">
        <v>84161</v>
      </c>
      <c r="D30" s="142"/>
      <c r="E30" s="143">
        <f t="shared" si="0"/>
        <v>1.2489204149168238</v>
      </c>
      <c r="F30" s="142">
        <f t="shared" si="1"/>
        <v>1</v>
      </c>
      <c r="G30" s="144">
        <f t="shared" si="2"/>
        <v>16774</v>
      </c>
      <c r="H30" s="144" t="str">
        <f>IF(C30&lt;&gt;"", IF(RANK(G30, $G$4:$G$61)+COUNTIF(G$4:G30,G30)-1&lt;=(C$64-F$62),RANK(G30, $G$4:$G$61)+COUNTIF(G$4:G30,G30)-1, ""), "")</f>
        <v/>
      </c>
      <c r="I30" s="144">
        <f t="shared" si="3"/>
        <v>1</v>
      </c>
      <c r="J30" s="130">
        <f t="shared" si="4"/>
        <v>5.9472863002043651E-2</v>
      </c>
      <c r="K30" s="130">
        <f t="shared" si="5"/>
        <v>0.05</v>
      </c>
      <c r="L30" s="131">
        <f t="shared" si="6"/>
        <v>-9.472863002043648E-3</v>
      </c>
    </row>
    <row r="31" spans="2:12" x14ac:dyDescent="0.2">
      <c r="B31" s="151" t="s">
        <v>74</v>
      </c>
      <c r="C31" s="146" t="s">
        <v>32</v>
      </c>
      <c r="D31" s="41"/>
      <c r="E31" s="83" t="str">
        <f t="shared" si="0"/>
        <v/>
      </c>
      <c r="F31" s="41" t="str">
        <f t="shared" si="1"/>
        <v/>
      </c>
      <c r="G31" s="42" t="str">
        <f t="shared" si="2"/>
        <v/>
      </c>
      <c r="H31" s="42" t="str">
        <f>IF(C31&lt;&gt;"", IF(RANK(G31, $G$4:$G$61)+COUNTIF(G$4:G31,G31)-1&lt;=(C$64-F$62),RANK(G31, $G$4:$G$61)+COUNTIF(G$4:G31,G31)-1, ""), "")</f>
        <v/>
      </c>
      <c r="I31" s="49" t="str">
        <f t="shared" si="3"/>
        <v/>
      </c>
      <c r="J31" s="85" t="str">
        <f t="shared" si="4"/>
        <v/>
      </c>
      <c r="K31" s="85" t="str">
        <f t="shared" si="5"/>
        <v/>
      </c>
      <c r="L31" s="87" t="str">
        <f t="shared" si="6"/>
        <v/>
      </c>
    </row>
    <row r="32" spans="2:12" x14ac:dyDescent="0.2">
      <c r="B32" s="152" t="s">
        <v>75</v>
      </c>
      <c r="C32" s="147">
        <v>197992</v>
      </c>
      <c r="D32" s="142"/>
      <c r="E32" s="143">
        <f t="shared" si="0"/>
        <v>2.9381334678795614</v>
      </c>
      <c r="F32" s="142">
        <f t="shared" si="1"/>
        <v>2</v>
      </c>
      <c r="G32" s="144">
        <f t="shared" si="2"/>
        <v>63218</v>
      </c>
      <c r="H32" s="144">
        <f>IF(C32&lt;&gt;"", IF(RANK(G32, $G$4:$G$61)+COUNTIF(G$4:G32,G32)-1&lt;=(C$64-F$62),RANK(G32, $G$4:$G$61)+COUNTIF(G$4:G32,G32)-1, ""), "")</f>
        <v>1</v>
      </c>
      <c r="I32" s="144">
        <f t="shared" si="3"/>
        <v>3</v>
      </c>
      <c r="J32" s="130">
        <f t="shared" si="4"/>
        <v>0.13991220507718094</v>
      </c>
      <c r="K32" s="130">
        <f t="shared" si="5"/>
        <v>0.15</v>
      </c>
      <c r="L32" s="131">
        <f t="shared" si="6"/>
        <v>1.0087794922819054E-2</v>
      </c>
    </row>
    <row r="33" spans="2:12" x14ac:dyDescent="0.2">
      <c r="B33" s="151" t="s">
        <v>76</v>
      </c>
      <c r="C33" s="146">
        <v>1800</v>
      </c>
      <c r="D33" s="41"/>
      <c r="E33" s="83">
        <f t="shared" si="0"/>
        <v>2.6711383501268792E-2</v>
      </c>
      <c r="F33" s="41">
        <f t="shared" si="1"/>
        <v>0</v>
      </c>
      <c r="G33" s="42">
        <f t="shared" si="2"/>
        <v>1800</v>
      </c>
      <c r="H33" s="42" t="str">
        <f>IF(C33&lt;&gt;"", IF(RANK(G33, $G$4:$G$61)+COUNTIF(G$4:G33,G33)-1&lt;=(C$64-F$62),RANK(G33, $G$4:$G$61)+COUNTIF(G$4:G33,G33)-1, ""), "")</f>
        <v/>
      </c>
      <c r="I33" s="49">
        <f t="shared" si="3"/>
        <v>0</v>
      </c>
      <c r="J33" s="85">
        <f t="shared" si="4"/>
        <v>1.2719805302180175E-3</v>
      </c>
      <c r="K33" s="85">
        <f t="shared" si="5"/>
        <v>0</v>
      </c>
      <c r="L33" s="87">
        <f t="shared" si="6"/>
        <v>-1.2719805302180175E-3</v>
      </c>
    </row>
    <row r="34" spans="2:12" x14ac:dyDescent="0.2">
      <c r="B34" s="151" t="s">
        <v>77</v>
      </c>
      <c r="C34" s="146">
        <v>1429</v>
      </c>
      <c r="D34" s="41"/>
      <c r="E34" s="83">
        <f t="shared" si="0"/>
        <v>2.1205870568507278E-2</v>
      </c>
      <c r="F34" s="41">
        <f t="shared" si="1"/>
        <v>0</v>
      </c>
      <c r="G34" s="42">
        <f t="shared" si="2"/>
        <v>1429</v>
      </c>
      <c r="H34" s="42" t="str">
        <f>IF(C34&lt;&gt;"", IF(RANK(G34, $G$4:$G$61)+COUNTIF(G$4:G34,G34)-1&lt;=(C$64-F$62),RANK(G34, $G$4:$G$61)+COUNTIF(G$4:G34,G34)-1, ""), "")</f>
        <v/>
      </c>
      <c r="I34" s="49">
        <f t="shared" si="3"/>
        <v>0</v>
      </c>
      <c r="J34" s="85">
        <f t="shared" si="4"/>
        <v>1.0098112098230817E-3</v>
      </c>
      <c r="K34" s="85">
        <f t="shared" si="5"/>
        <v>0</v>
      </c>
      <c r="L34" s="87">
        <f t="shared" si="6"/>
        <v>-1.0098112098230817E-3</v>
      </c>
    </row>
    <row r="35" spans="2:12" x14ac:dyDescent="0.2">
      <c r="B35" s="151" t="s">
        <v>78</v>
      </c>
      <c r="C35" s="146">
        <v>128</v>
      </c>
      <c r="D35" s="41"/>
      <c r="E35" s="83">
        <f t="shared" si="0"/>
        <v>1.8994761600902251E-3</v>
      </c>
      <c r="F35" s="41">
        <f t="shared" si="1"/>
        <v>0</v>
      </c>
      <c r="G35" s="42">
        <f t="shared" si="2"/>
        <v>128</v>
      </c>
      <c r="H35" s="42" t="str">
        <f>IF(C35&lt;&gt;"", IF(RANK(G35, $G$4:$G$61)+COUNTIF(G$4:G35,G35)-1&lt;=(C$64-F$62),RANK(G35, $G$4:$G$61)+COUNTIF(G$4:G35,G35)-1, ""), "")</f>
        <v/>
      </c>
      <c r="I35" s="49">
        <f t="shared" si="3"/>
        <v>0</v>
      </c>
      <c r="J35" s="85">
        <f t="shared" si="4"/>
        <v>9.0451948815503466E-5</v>
      </c>
      <c r="K35" s="85">
        <f t="shared" si="5"/>
        <v>0</v>
      </c>
      <c r="L35" s="87">
        <f t="shared" si="6"/>
        <v>-9.0451948815503466E-5</v>
      </c>
    </row>
    <row r="36" spans="2:12" x14ac:dyDescent="0.2">
      <c r="B36" s="151" t="s">
        <v>79</v>
      </c>
      <c r="C36" s="146">
        <v>302</v>
      </c>
      <c r="D36" s="41"/>
      <c r="E36" s="83">
        <f t="shared" si="0"/>
        <v>4.4815765652128749E-3</v>
      </c>
      <c r="F36" s="41">
        <f t="shared" si="1"/>
        <v>0</v>
      </c>
      <c r="G36" s="42">
        <f t="shared" si="2"/>
        <v>302</v>
      </c>
      <c r="H36" s="42" t="str">
        <f>IF(C36&lt;&gt;"", IF(RANK(G36, $G$4:$G$61)+COUNTIF(G$4:G36,G36)-1&lt;=(C$64-F$62),RANK(G36, $G$4:$G$61)+COUNTIF(G$4:G36,G36)-1, ""), "")</f>
        <v/>
      </c>
      <c r="I36" s="49">
        <f t="shared" si="3"/>
        <v>0</v>
      </c>
      <c r="J36" s="85">
        <f t="shared" si="4"/>
        <v>2.1341006673657848E-4</v>
      </c>
      <c r="K36" s="85">
        <f t="shared" si="5"/>
        <v>0</v>
      </c>
      <c r="L36" s="87">
        <f t="shared" si="6"/>
        <v>-2.1341006673657848E-4</v>
      </c>
    </row>
    <row r="37" spans="2:12" x14ac:dyDescent="0.2">
      <c r="B37" s="151" t="s">
        <v>80</v>
      </c>
      <c r="C37" s="146">
        <v>902</v>
      </c>
      <c r="D37" s="41"/>
      <c r="E37" s="83">
        <f t="shared" si="0"/>
        <v>1.3385371065635806E-2</v>
      </c>
      <c r="F37" s="41">
        <f t="shared" si="1"/>
        <v>0</v>
      </c>
      <c r="G37" s="42">
        <f t="shared" si="2"/>
        <v>902</v>
      </c>
      <c r="H37" s="42" t="str">
        <f>IF(C37&lt;&gt;"", IF(RANK(G37, $G$4:$G$61)+COUNTIF(G$4:G37,G37)-1&lt;=(C$64-F$62),RANK(G37, $G$4:$G$61)+COUNTIF(G$4:G37,G37)-1, ""), "")</f>
        <v/>
      </c>
      <c r="I37" s="49">
        <f t="shared" si="3"/>
        <v>0</v>
      </c>
      <c r="J37" s="85">
        <f t="shared" si="4"/>
        <v>6.3740357680925101E-4</v>
      </c>
      <c r="K37" s="85">
        <f t="shared" si="5"/>
        <v>0</v>
      </c>
      <c r="L37" s="87">
        <f t="shared" si="6"/>
        <v>-6.3740357680925101E-4</v>
      </c>
    </row>
    <row r="38" spans="2:12" x14ac:dyDescent="0.2">
      <c r="B38" s="151" t="s">
        <v>81</v>
      </c>
      <c r="C38" s="146" t="s">
        <v>32</v>
      </c>
      <c r="D38" s="41"/>
      <c r="E38" s="83" t="str">
        <f t="shared" si="0"/>
        <v/>
      </c>
      <c r="F38" s="41" t="str">
        <f t="shared" si="1"/>
        <v/>
      </c>
      <c r="G38" s="42" t="str">
        <f t="shared" si="2"/>
        <v/>
      </c>
      <c r="H38" s="42" t="str">
        <f>IF(C38&lt;&gt;"", IF(RANK(G38, $G$4:$G$61)+COUNTIF(G$4:G38,G38)-1&lt;=(C$64-F$62),RANK(G38, $G$4:$G$61)+COUNTIF(G$4:G38,G38)-1, ""), "")</f>
        <v/>
      </c>
      <c r="I38" s="49" t="str">
        <f t="shared" si="3"/>
        <v/>
      </c>
      <c r="J38" s="85" t="str">
        <f t="shared" si="4"/>
        <v/>
      </c>
      <c r="K38" s="85" t="str">
        <f t="shared" si="5"/>
        <v/>
      </c>
      <c r="L38" s="87" t="str">
        <f t="shared" si="6"/>
        <v/>
      </c>
    </row>
    <row r="39" spans="2:12" x14ac:dyDescent="0.2">
      <c r="B39" s="151" t="s">
        <v>82</v>
      </c>
      <c r="C39" s="146" t="s">
        <v>32</v>
      </c>
      <c r="D39" s="41"/>
      <c r="E39" s="83" t="str">
        <f t="shared" si="0"/>
        <v/>
      </c>
      <c r="F39" s="41" t="str">
        <f t="shared" si="1"/>
        <v/>
      </c>
      <c r="G39" s="42" t="str">
        <f t="shared" si="2"/>
        <v/>
      </c>
      <c r="H39" s="42" t="str">
        <f>IF(C39&lt;&gt;"", IF(RANK(G39, $G$4:$G$61)+COUNTIF(G$4:G39,G39)-1&lt;=(C$64-F$62),RANK(G39, $G$4:$G$61)+COUNTIF(G$4:G39,G39)-1, ""), "")</f>
        <v/>
      </c>
      <c r="I39" s="49" t="str">
        <f t="shared" si="3"/>
        <v/>
      </c>
      <c r="J39" s="85" t="str">
        <f t="shared" si="4"/>
        <v/>
      </c>
      <c r="K39" s="85" t="str">
        <f t="shared" si="5"/>
        <v/>
      </c>
      <c r="L39" s="87" t="str">
        <f t="shared" si="6"/>
        <v/>
      </c>
    </row>
    <row r="40" spans="2:12" x14ac:dyDescent="0.2">
      <c r="B40" s="151" t="s">
        <v>83</v>
      </c>
      <c r="C40" s="146" t="s">
        <v>32</v>
      </c>
      <c r="D40" s="41"/>
      <c r="E40" s="83" t="str">
        <f t="shared" si="0"/>
        <v/>
      </c>
      <c r="F40" s="41" t="str">
        <f t="shared" si="1"/>
        <v/>
      </c>
      <c r="G40" s="42" t="str">
        <f t="shared" si="2"/>
        <v/>
      </c>
      <c r="H40" s="42" t="str">
        <f>IF(C40&lt;&gt;"", IF(RANK(G40, $G$4:$G$61)+COUNTIF(G$4:G40,G40)-1&lt;=(C$64-F$62),RANK(G40, $G$4:$G$61)+COUNTIF(G$4:G40,G40)-1, ""), "")</f>
        <v/>
      </c>
      <c r="I40" s="49" t="str">
        <f t="shared" si="3"/>
        <v/>
      </c>
      <c r="J40" s="85" t="str">
        <f t="shared" si="4"/>
        <v/>
      </c>
      <c r="K40" s="85" t="str">
        <f t="shared" si="5"/>
        <v/>
      </c>
      <c r="L40" s="87" t="str">
        <f t="shared" si="6"/>
        <v/>
      </c>
    </row>
    <row r="41" spans="2:12" x14ac:dyDescent="0.2">
      <c r="B41" s="151" t="s">
        <v>84</v>
      </c>
      <c r="C41" s="146">
        <v>237</v>
      </c>
      <c r="D41" s="41"/>
      <c r="E41" s="83">
        <f t="shared" si="0"/>
        <v>3.5169988276670576E-3</v>
      </c>
      <c r="F41" s="41">
        <f t="shared" si="1"/>
        <v>0</v>
      </c>
      <c r="G41" s="42">
        <f t="shared" si="2"/>
        <v>237</v>
      </c>
      <c r="H41" s="42" t="str">
        <f>IF(C41&lt;&gt;"", IF(RANK(G41, $G$4:$G$61)+COUNTIF(G$4:G41,G41)-1&lt;=(C$64-F$62),RANK(G41, $G$4:$G$61)+COUNTIF(G$4:G41,G41)-1, ""), "")</f>
        <v/>
      </c>
      <c r="I41" s="49">
        <f t="shared" si="3"/>
        <v>0</v>
      </c>
      <c r="J41" s="85">
        <f t="shared" si="4"/>
        <v>1.6747743647870563E-4</v>
      </c>
      <c r="K41" s="85">
        <f t="shared" si="5"/>
        <v>0</v>
      </c>
      <c r="L41" s="87">
        <f t="shared" si="6"/>
        <v>-1.6747743647870563E-4</v>
      </c>
    </row>
    <row r="42" spans="2:12" x14ac:dyDescent="0.2">
      <c r="B42" s="151" t="s">
        <v>85</v>
      </c>
      <c r="C42" s="146">
        <v>3075</v>
      </c>
      <c r="D42" s="41"/>
      <c r="E42" s="83">
        <f t="shared" si="0"/>
        <v>4.5631946814667521E-2</v>
      </c>
      <c r="F42" s="41">
        <f t="shared" si="1"/>
        <v>0</v>
      </c>
      <c r="G42" s="42">
        <f t="shared" si="2"/>
        <v>3075</v>
      </c>
      <c r="H42" s="42" t="str">
        <f>IF(C42&lt;&gt;"", IF(RANK(G42, $G$4:$G$61)+COUNTIF(G$4:G42,G42)-1&lt;=(C$64-F$62),RANK(G42, $G$4:$G$61)+COUNTIF(G$4:G42,G42)-1, ""), "")</f>
        <v/>
      </c>
      <c r="I42" s="49">
        <f t="shared" si="3"/>
        <v>0</v>
      </c>
      <c r="J42" s="85">
        <f t="shared" si="4"/>
        <v>2.1729667391224465E-3</v>
      </c>
      <c r="K42" s="85">
        <f t="shared" si="5"/>
        <v>0</v>
      </c>
      <c r="L42" s="87">
        <f t="shared" si="6"/>
        <v>-2.1729667391224465E-3</v>
      </c>
    </row>
    <row r="43" spans="2:12" x14ac:dyDescent="0.2">
      <c r="B43" s="151" t="s">
        <v>86</v>
      </c>
      <c r="C43" s="146">
        <v>2527</v>
      </c>
      <c r="D43" s="41"/>
      <c r="E43" s="83">
        <f t="shared" si="0"/>
        <v>3.7499814504281241E-2</v>
      </c>
      <c r="F43" s="41">
        <f t="shared" si="1"/>
        <v>0</v>
      </c>
      <c r="G43" s="42">
        <f t="shared" si="2"/>
        <v>2527</v>
      </c>
      <c r="H43" s="42" t="str">
        <f>IF(C43&lt;&gt;"", IF(RANK(G43, $G$4:$G$61)+COUNTIF(G$4:G43,G43)-1&lt;=(C$64-F$62),RANK(G43, $G$4:$G$61)+COUNTIF(G$4:G43,G43)-1, ""), "")</f>
        <v/>
      </c>
      <c r="I43" s="49">
        <f t="shared" si="3"/>
        <v>0</v>
      </c>
      <c r="J43" s="85">
        <f t="shared" si="4"/>
        <v>1.7857193332560723E-3</v>
      </c>
      <c r="K43" s="85">
        <f t="shared" si="5"/>
        <v>0</v>
      </c>
      <c r="L43" s="87">
        <f t="shared" si="6"/>
        <v>-1.7857193332560723E-3</v>
      </c>
    </row>
    <row r="44" spans="2:12" x14ac:dyDescent="0.2">
      <c r="B44" s="151" t="s">
        <v>87</v>
      </c>
      <c r="C44" s="146">
        <v>124</v>
      </c>
      <c r="D44" s="41"/>
      <c r="E44" s="83">
        <f t="shared" si="0"/>
        <v>1.8401175300874057E-3</v>
      </c>
      <c r="F44" s="41">
        <f t="shared" si="1"/>
        <v>0</v>
      </c>
      <c r="G44" s="42">
        <f t="shared" si="2"/>
        <v>124</v>
      </c>
      <c r="H44" s="42" t="str">
        <f>IF(C44&lt;&gt;"", IF(RANK(G44, $G$4:$G$61)+COUNTIF(G$4:G44,G44)-1&lt;=(C$64-F$62),RANK(G44, $G$4:$G$61)+COUNTIF(G$4:G44,G44)-1, ""), "")</f>
        <v/>
      </c>
      <c r="I44" s="49">
        <f t="shared" si="3"/>
        <v>0</v>
      </c>
      <c r="J44" s="85">
        <f t="shared" si="4"/>
        <v>8.7625325415018976E-5</v>
      </c>
      <c r="K44" s="85">
        <f t="shared" si="5"/>
        <v>0</v>
      </c>
      <c r="L44" s="87">
        <f t="shared" si="6"/>
        <v>-8.7625325415018976E-5</v>
      </c>
    </row>
    <row r="45" spans="2:12" x14ac:dyDescent="0.2">
      <c r="B45" s="151" t="s">
        <v>88</v>
      </c>
      <c r="C45" s="146" t="s">
        <v>32</v>
      </c>
      <c r="D45" s="41"/>
      <c r="E45" s="83" t="str">
        <f t="shared" si="0"/>
        <v/>
      </c>
      <c r="F45" s="41" t="str">
        <f t="shared" si="1"/>
        <v/>
      </c>
      <c r="G45" s="42" t="str">
        <f t="shared" si="2"/>
        <v/>
      </c>
      <c r="H45" s="42" t="str">
        <f>IF(C45&lt;&gt;"", IF(RANK(G45, $G$4:$G$61)+COUNTIF(G$4:G45,G45)-1&lt;=(C$64-F$62),RANK(G45, $G$4:$G$61)+COUNTIF(G$4:G45,G45)-1, ""), "")</f>
        <v/>
      </c>
      <c r="I45" s="49" t="str">
        <f t="shared" si="3"/>
        <v/>
      </c>
      <c r="J45" s="85" t="str">
        <f t="shared" si="4"/>
        <v/>
      </c>
      <c r="K45" s="85" t="str">
        <f t="shared" si="5"/>
        <v/>
      </c>
      <c r="L45" s="87" t="str">
        <f t="shared" si="6"/>
        <v/>
      </c>
    </row>
    <row r="46" spans="2:12" x14ac:dyDescent="0.2">
      <c r="B46" s="151" t="s">
        <v>89</v>
      </c>
      <c r="C46" s="146">
        <v>2118</v>
      </c>
      <c r="D46" s="41"/>
      <c r="E46" s="83">
        <f t="shared" si="0"/>
        <v>3.1430394586492945E-2</v>
      </c>
      <c r="F46" s="41">
        <f t="shared" si="1"/>
        <v>0</v>
      </c>
      <c r="G46" s="42">
        <f t="shared" si="2"/>
        <v>2118</v>
      </c>
      <c r="H46" s="42" t="str">
        <f>IF(C46&lt;&gt;"", IF(RANK(G46, $G$4:$G$61)+COUNTIF(G$4:G46,G46)-1&lt;=(C$64-F$62),RANK(G46, $G$4:$G$61)+COUNTIF(G$4:G46,G46)-1, ""), "")</f>
        <v/>
      </c>
      <c r="I46" s="49">
        <f t="shared" si="3"/>
        <v>0</v>
      </c>
      <c r="J46" s="85">
        <f t="shared" si="4"/>
        <v>1.4966970905565338E-3</v>
      </c>
      <c r="K46" s="85">
        <f t="shared" si="5"/>
        <v>0</v>
      </c>
      <c r="L46" s="87">
        <f t="shared" si="6"/>
        <v>-1.4966970905565338E-3</v>
      </c>
    </row>
    <row r="47" spans="2:12" x14ac:dyDescent="0.2">
      <c r="B47" s="151" t="s">
        <v>90</v>
      </c>
      <c r="C47" s="146">
        <v>138</v>
      </c>
      <c r="D47" s="41"/>
      <c r="E47" s="83">
        <f t="shared" si="0"/>
        <v>2.0478727350972739E-3</v>
      </c>
      <c r="F47" s="41">
        <f t="shared" si="1"/>
        <v>0</v>
      </c>
      <c r="G47" s="42">
        <f t="shared" si="2"/>
        <v>138</v>
      </c>
      <c r="H47" s="42" t="str">
        <f>IF(C47&lt;&gt;"", IF(RANK(G47, $G$4:$G$61)+COUNTIF(G$4:G47,G47)-1&lt;=(C$64-F$62),RANK(G47, $G$4:$G$61)+COUNTIF(G$4:G47,G47)-1, ""), "")</f>
        <v/>
      </c>
      <c r="I47" s="49">
        <f t="shared" si="3"/>
        <v>0</v>
      </c>
      <c r="J47" s="85">
        <f t="shared" si="4"/>
        <v>9.7518507316714676E-5</v>
      </c>
      <c r="K47" s="85">
        <f t="shared" si="5"/>
        <v>0</v>
      </c>
      <c r="L47" s="87">
        <f t="shared" si="6"/>
        <v>-9.7518507316714676E-5</v>
      </c>
    </row>
    <row r="48" spans="2:12" x14ac:dyDescent="0.2">
      <c r="B48" s="151" t="s">
        <v>91</v>
      </c>
      <c r="C48" s="146">
        <v>670</v>
      </c>
      <c r="D48" s="41"/>
      <c r="E48" s="83">
        <f t="shared" si="0"/>
        <v>9.9425705254722729E-3</v>
      </c>
      <c r="F48" s="41">
        <f t="shared" si="1"/>
        <v>0</v>
      </c>
      <c r="G48" s="42">
        <f t="shared" si="2"/>
        <v>670</v>
      </c>
      <c r="H48" s="42" t="str">
        <f>IF(C48&lt;&gt;"", IF(RANK(G48, $G$4:$G$61)+COUNTIF(G$4:G48,G48)-1&lt;=(C$64-F$62),RANK(G48, $G$4:$G$61)+COUNTIF(G$4:G48,G48)-1, ""), "")</f>
        <v/>
      </c>
      <c r="I48" s="49">
        <f t="shared" si="3"/>
        <v>0</v>
      </c>
      <c r="J48" s="85">
        <f t="shared" si="4"/>
        <v>4.7345941958115093E-4</v>
      </c>
      <c r="K48" s="85">
        <f t="shared" si="5"/>
        <v>0</v>
      </c>
      <c r="L48" s="87">
        <f t="shared" si="6"/>
        <v>-4.7345941958115093E-4</v>
      </c>
    </row>
    <row r="49" spans="2:12" x14ac:dyDescent="0.2">
      <c r="B49" s="151" t="s">
        <v>92</v>
      </c>
      <c r="C49" s="146" t="s">
        <v>32</v>
      </c>
      <c r="D49" s="41"/>
      <c r="E49" s="83" t="str">
        <f t="shared" si="0"/>
        <v/>
      </c>
      <c r="F49" s="41" t="str">
        <f t="shared" si="1"/>
        <v/>
      </c>
      <c r="G49" s="42" t="str">
        <f t="shared" si="2"/>
        <v/>
      </c>
      <c r="H49" s="42" t="str">
        <f>IF(C49&lt;&gt;"", IF(RANK(G49, $G$4:$G$61)+COUNTIF(G$4:G49,G49)-1&lt;=(C$64-F$62),RANK(G49, $G$4:$G$61)+COUNTIF(G$4:G49,G49)-1, ""), "")</f>
        <v/>
      </c>
      <c r="I49" s="49" t="str">
        <f t="shared" si="3"/>
        <v/>
      </c>
      <c r="J49" s="85" t="str">
        <f t="shared" si="4"/>
        <v/>
      </c>
      <c r="K49" s="85" t="str">
        <f t="shared" si="5"/>
        <v/>
      </c>
      <c r="L49" s="87" t="str">
        <f t="shared" si="6"/>
        <v/>
      </c>
    </row>
    <row r="50" spans="2:12" x14ac:dyDescent="0.2">
      <c r="B50" s="151" t="s">
        <v>93</v>
      </c>
      <c r="C50" s="146">
        <v>12295</v>
      </c>
      <c r="D50" s="41"/>
      <c r="E50" s="83">
        <f t="shared" si="0"/>
        <v>0.18245358897116654</v>
      </c>
      <c r="F50" s="41">
        <f t="shared" si="1"/>
        <v>0</v>
      </c>
      <c r="G50" s="42">
        <f t="shared" si="2"/>
        <v>12295</v>
      </c>
      <c r="H50" s="42" t="str">
        <f>IF(C50&lt;&gt;"", IF(RANK(G50, $G$4:$G$61)+COUNTIF(G$4:G50,G50)-1&lt;=(C$64-F$62),RANK(G50, $G$4:$G$61)+COUNTIF(G$4:G50,G50)-1, ""), "")</f>
        <v/>
      </c>
      <c r="I50" s="49">
        <f t="shared" si="3"/>
        <v>0</v>
      </c>
      <c r="J50" s="85">
        <f t="shared" si="4"/>
        <v>8.6883336772391809E-3</v>
      </c>
      <c r="K50" s="85">
        <f t="shared" si="5"/>
        <v>0</v>
      </c>
      <c r="L50" s="87">
        <f t="shared" si="6"/>
        <v>-8.6883336772391809E-3</v>
      </c>
    </row>
    <row r="51" spans="2:12" x14ac:dyDescent="0.2">
      <c r="B51" s="151" t="s">
        <v>94</v>
      </c>
      <c r="C51" s="146">
        <v>11764</v>
      </c>
      <c r="D51" s="41"/>
      <c r="E51" s="83">
        <f t="shared" si="0"/>
        <v>0.17457373083829225</v>
      </c>
      <c r="F51" s="41">
        <f t="shared" si="1"/>
        <v>0</v>
      </c>
      <c r="G51" s="42">
        <f t="shared" si="2"/>
        <v>11764</v>
      </c>
      <c r="H51" s="42" t="str">
        <f>IF(C51&lt;&gt;"", IF(RANK(G51, $G$4:$G$61)+COUNTIF(G$4:G51,G51)-1&lt;=(C$64-F$62),RANK(G51, $G$4:$G$61)+COUNTIF(G$4:G51,G51)-1, ""), "")</f>
        <v/>
      </c>
      <c r="I51" s="49">
        <f t="shared" si="3"/>
        <v>0</v>
      </c>
      <c r="J51" s="85">
        <f t="shared" si="4"/>
        <v>8.3130994208248654E-3</v>
      </c>
      <c r="K51" s="85">
        <f t="shared" si="5"/>
        <v>0</v>
      </c>
      <c r="L51" s="87">
        <f t="shared" si="6"/>
        <v>-8.3130994208248654E-3</v>
      </c>
    </row>
    <row r="52" spans="2:12" x14ac:dyDescent="0.2">
      <c r="B52" s="151" t="s">
        <v>95</v>
      </c>
      <c r="C52" s="146">
        <v>950</v>
      </c>
      <c r="D52" s="41"/>
      <c r="E52" s="83">
        <f t="shared" si="0"/>
        <v>1.409767462566964E-2</v>
      </c>
      <c r="F52" s="41">
        <f t="shared" si="1"/>
        <v>0</v>
      </c>
      <c r="G52" s="42">
        <f t="shared" si="2"/>
        <v>950</v>
      </c>
      <c r="H52" s="42" t="str">
        <f>IF(C52&lt;&gt;"", IF(RANK(G52, $G$4:$G$61)+COUNTIF(G$4:G52,G52)-1&lt;=(C$64-F$62),RANK(G52, $G$4:$G$61)+COUNTIF(G$4:G52,G52)-1, ""), "")</f>
        <v/>
      </c>
      <c r="I52" s="49">
        <f t="shared" si="3"/>
        <v>0</v>
      </c>
      <c r="J52" s="85">
        <f t="shared" si="4"/>
        <v>6.7132305761506477E-4</v>
      </c>
      <c r="K52" s="85">
        <f t="shared" si="5"/>
        <v>0</v>
      </c>
      <c r="L52" s="87">
        <f t="shared" si="6"/>
        <v>-6.7132305761506477E-4</v>
      </c>
    </row>
    <row r="53" spans="2:12" x14ac:dyDescent="0.2">
      <c r="B53" s="151" t="s">
        <v>96</v>
      </c>
      <c r="C53" s="146">
        <v>600</v>
      </c>
      <c r="D53" s="41"/>
      <c r="E53" s="83">
        <f t="shared" si="0"/>
        <v>8.9037945004229301E-3</v>
      </c>
      <c r="F53" s="41">
        <f t="shared" si="1"/>
        <v>0</v>
      </c>
      <c r="G53" s="42">
        <f t="shared" si="2"/>
        <v>600</v>
      </c>
      <c r="H53" s="42" t="str">
        <f>IF(C53&lt;&gt;"", IF(RANK(G53, $G$4:$G$61)+COUNTIF(G$4:G53,G53)-1&lt;=(C$64-F$62),RANK(G53, $G$4:$G$61)+COUNTIF(G$4:G53,G53)-1, ""), "")</f>
        <v/>
      </c>
      <c r="I53" s="49">
        <f t="shared" si="3"/>
        <v>0</v>
      </c>
      <c r="J53" s="85">
        <f t="shared" si="4"/>
        <v>4.2399351007267247E-4</v>
      </c>
      <c r="K53" s="85">
        <f t="shared" si="5"/>
        <v>0</v>
      </c>
      <c r="L53" s="87">
        <f t="shared" si="6"/>
        <v>-4.2399351007267247E-4</v>
      </c>
    </row>
    <row r="54" spans="2:12" x14ac:dyDescent="0.2">
      <c r="B54" s="151" t="s">
        <v>97</v>
      </c>
      <c r="C54" s="146">
        <v>16145</v>
      </c>
      <c r="D54" s="41"/>
      <c r="E54" s="83">
        <f t="shared" si="0"/>
        <v>0.23958627034888036</v>
      </c>
      <c r="F54" s="41">
        <f t="shared" si="1"/>
        <v>0</v>
      </c>
      <c r="G54" s="42">
        <f t="shared" si="2"/>
        <v>16145</v>
      </c>
      <c r="H54" s="42" t="str">
        <f>IF(C54&lt;&gt;"", IF(RANK(G54, $G$4:$G$61)+COUNTIF(G$4:G54,G54)-1&lt;=(C$64-F$62),RANK(G54, $G$4:$G$61)+COUNTIF(G$4:G54,G54)-1, ""), "")</f>
        <v/>
      </c>
      <c r="I54" s="49">
        <f t="shared" si="3"/>
        <v>0</v>
      </c>
      <c r="J54" s="85">
        <f t="shared" si="4"/>
        <v>1.1408958700205496E-2</v>
      </c>
      <c r="K54" s="85">
        <f t="shared" si="5"/>
        <v>0</v>
      </c>
      <c r="L54" s="87">
        <f t="shared" si="6"/>
        <v>-1.1408958700205496E-2</v>
      </c>
    </row>
    <row r="55" spans="2:12" x14ac:dyDescent="0.2">
      <c r="B55" s="151" t="s">
        <v>98</v>
      </c>
      <c r="C55" s="146" t="s">
        <v>32</v>
      </c>
      <c r="D55" s="41"/>
      <c r="E55" s="83" t="str">
        <f t="shared" si="0"/>
        <v/>
      </c>
      <c r="F55" s="41" t="str">
        <f t="shared" si="1"/>
        <v/>
      </c>
      <c r="G55" s="42" t="str">
        <f t="shared" si="2"/>
        <v/>
      </c>
      <c r="H55" s="42" t="str">
        <f>IF(C55&lt;&gt;"", IF(RANK(G55, $G$4:$G$61)+COUNTIF(G$4:G55,G55)-1&lt;=(C$64-F$62),RANK(G55, $G$4:$G$61)+COUNTIF(G$4:G55,G55)-1, ""), "")</f>
        <v/>
      </c>
      <c r="I55" s="49" t="str">
        <f t="shared" si="3"/>
        <v/>
      </c>
      <c r="J55" s="85" t="str">
        <f t="shared" si="4"/>
        <v/>
      </c>
      <c r="K55" s="85" t="str">
        <f t="shared" si="5"/>
        <v/>
      </c>
      <c r="L55" s="87" t="str">
        <f t="shared" si="6"/>
        <v/>
      </c>
    </row>
    <row r="56" spans="2:12" x14ac:dyDescent="0.2">
      <c r="B56" s="151" t="s">
        <v>99</v>
      </c>
      <c r="C56" s="146" t="s">
        <v>32</v>
      </c>
      <c r="D56" s="41"/>
      <c r="E56" s="83" t="str">
        <f t="shared" si="0"/>
        <v/>
      </c>
      <c r="F56" s="41" t="str">
        <f t="shared" si="1"/>
        <v/>
      </c>
      <c r="G56" s="42" t="str">
        <f t="shared" si="2"/>
        <v/>
      </c>
      <c r="H56" s="42" t="str">
        <f>IF(C56&lt;&gt;"", IF(RANK(G56, $G$4:$G$61)+COUNTIF(G$4:G56,G56)-1&lt;=(C$64-F$62),RANK(G56, $G$4:$G$61)+COUNTIF(G$4:G56,G56)-1, ""), "")</f>
        <v/>
      </c>
      <c r="I56" s="49" t="str">
        <f t="shared" si="3"/>
        <v/>
      </c>
      <c r="J56" s="85" t="str">
        <f t="shared" si="4"/>
        <v/>
      </c>
      <c r="K56" s="85" t="str">
        <f t="shared" si="5"/>
        <v/>
      </c>
      <c r="L56" s="87" t="str">
        <f t="shared" si="6"/>
        <v/>
      </c>
    </row>
    <row r="57" spans="2:12" x14ac:dyDescent="0.2">
      <c r="B57" s="151" t="s">
        <v>100</v>
      </c>
      <c r="C57" s="146">
        <v>1574</v>
      </c>
      <c r="D57" s="41"/>
      <c r="E57" s="83">
        <f t="shared" si="0"/>
        <v>2.3357620906109489E-2</v>
      </c>
      <c r="F57" s="41">
        <f t="shared" si="1"/>
        <v>0</v>
      </c>
      <c r="G57" s="42">
        <f t="shared" si="2"/>
        <v>1574</v>
      </c>
      <c r="H57" s="42" t="str">
        <f>IF(C57&lt;&gt;"", IF(RANK(G57, $G$4:$G$61)+COUNTIF(G$4:G57,G57)-1&lt;=(C$64-F$62),RANK(G57, $G$4:$G$61)+COUNTIF(G$4:G57,G57)-1, ""), "")</f>
        <v/>
      </c>
      <c r="I57" s="49">
        <f t="shared" si="3"/>
        <v>0</v>
      </c>
      <c r="J57" s="85">
        <f t="shared" si="4"/>
        <v>1.1122763080906441E-3</v>
      </c>
      <c r="K57" s="85">
        <f t="shared" si="5"/>
        <v>0</v>
      </c>
      <c r="L57" s="87">
        <f t="shared" si="6"/>
        <v>-1.1122763080906441E-3</v>
      </c>
    </row>
    <row r="58" spans="2:12" x14ac:dyDescent="0.2">
      <c r="B58" s="151" t="s">
        <v>101</v>
      </c>
      <c r="C58" s="146" t="s">
        <v>32</v>
      </c>
      <c r="D58" s="41"/>
      <c r="E58" s="83" t="str">
        <f t="shared" si="0"/>
        <v/>
      </c>
      <c r="F58" s="41" t="str">
        <f t="shared" si="1"/>
        <v/>
      </c>
      <c r="G58" s="42" t="str">
        <f t="shared" si="2"/>
        <v/>
      </c>
      <c r="H58" s="42" t="str">
        <f>IF(C58&lt;&gt;"", IF(RANK(G58, $G$4:$G$61)+COUNTIF(G$4:G58,G58)-1&lt;=(C$64-F$62),RANK(G58, $G$4:$G$61)+COUNTIF(G$4:G58,G58)-1, ""), "")</f>
        <v/>
      </c>
      <c r="I58" s="49" t="str">
        <f t="shared" si="3"/>
        <v/>
      </c>
      <c r="J58" s="85" t="str">
        <f t="shared" si="4"/>
        <v/>
      </c>
      <c r="K58" s="85" t="str">
        <f t="shared" si="5"/>
        <v/>
      </c>
      <c r="L58" s="87" t="str">
        <f t="shared" si="6"/>
        <v/>
      </c>
    </row>
    <row r="59" spans="2:12" x14ac:dyDescent="0.2">
      <c r="B59" s="151" t="s">
        <v>102</v>
      </c>
      <c r="C59" s="146">
        <v>522</v>
      </c>
      <c r="D59" s="41"/>
      <c r="E59" s="83">
        <f t="shared" si="0"/>
        <v>7.7463012153679489E-3</v>
      </c>
      <c r="F59" s="41">
        <f t="shared" si="1"/>
        <v>0</v>
      </c>
      <c r="G59" s="42">
        <f t="shared" si="2"/>
        <v>522</v>
      </c>
      <c r="H59" s="42" t="str">
        <f>IF(C59&lt;&gt;"", IF(RANK(G59, $G$4:$G$61)+COUNTIF(G$4:G59,G59)-1&lt;=(C$64-F$62),RANK(G59, $G$4:$G$61)+COUNTIF(G$4:G59,G59)-1, ""), "")</f>
        <v/>
      </c>
      <c r="I59" s="49">
        <f t="shared" si="3"/>
        <v>0</v>
      </c>
      <c r="J59" s="85">
        <f t="shared" si="4"/>
        <v>3.6887435376322509E-4</v>
      </c>
      <c r="K59" s="85">
        <f t="shared" si="5"/>
        <v>0</v>
      </c>
      <c r="L59" s="87">
        <f t="shared" si="6"/>
        <v>-3.6887435376322509E-4</v>
      </c>
    </row>
    <row r="60" spans="2:12" x14ac:dyDescent="0.2">
      <c r="B60" s="151" t="s">
        <v>103</v>
      </c>
      <c r="C60" s="146">
        <v>273</v>
      </c>
      <c r="D60" s="41"/>
      <c r="E60" s="83">
        <f t="shared" si="0"/>
        <v>4.0512264976924331E-3</v>
      </c>
      <c r="F60" s="41">
        <f t="shared" si="1"/>
        <v>0</v>
      </c>
      <c r="G60" s="42">
        <f t="shared" si="2"/>
        <v>273</v>
      </c>
      <c r="H60" s="42" t="str">
        <f>IF(C60&lt;&gt;"", IF(RANK(G60, $G$4:$G$61)+COUNTIF(G$4:G60,G60)-1&lt;=(C$64-F$62),RANK(G60, $G$4:$G$61)+COUNTIF(G$4:G60,G60)-1, ""), "")</f>
        <v/>
      </c>
      <c r="I60" s="49">
        <f t="shared" si="3"/>
        <v>0</v>
      </c>
      <c r="J60" s="85">
        <f t="shared" si="4"/>
        <v>1.9291704708306599E-4</v>
      </c>
      <c r="K60" s="85">
        <f t="shared" si="5"/>
        <v>0</v>
      </c>
      <c r="L60" s="87">
        <f t="shared" si="6"/>
        <v>-1.9291704708306599E-4</v>
      </c>
    </row>
    <row r="61" spans="2:12" ht="17" thickBot="1" x14ac:dyDescent="0.25">
      <c r="B61" s="153" t="s">
        <v>104</v>
      </c>
      <c r="C61" s="146" t="s">
        <v>32</v>
      </c>
      <c r="D61" s="84"/>
      <c r="E61" s="83" t="str">
        <f t="shared" si="0"/>
        <v/>
      </c>
      <c r="F61" s="84" t="str">
        <f t="shared" si="1"/>
        <v/>
      </c>
      <c r="G61" s="42" t="str">
        <f t="shared" si="2"/>
        <v/>
      </c>
      <c r="H61" s="42" t="str">
        <f>IF(C61&lt;&gt;"", IF(RANK(G61, $G$4:$G$61)+COUNTIF(G$4:G61,G61)-1&lt;=(C$64-F$62),RANK(G61, $G$4:$G$61)+COUNTIF(G$4:G61,G61)-1, ""), "")</f>
        <v/>
      </c>
      <c r="I61" s="49" t="str">
        <f t="shared" si="3"/>
        <v/>
      </c>
      <c r="J61" s="85" t="str">
        <f t="shared" si="4"/>
        <v/>
      </c>
      <c r="K61" s="85" t="str">
        <f t="shared" si="5"/>
        <v/>
      </c>
      <c r="L61" s="88" t="str">
        <f t="shared" si="6"/>
        <v/>
      </c>
    </row>
    <row r="62" spans="2:12" ht="17" thickBot="1" x14ac:dyDescent="0.25">
      <c r="B62" s="154" t="s">
        <v>0</v>
      </c>
      <c r="C62" s="148">
        <f>SUM(C4:C61)</f>
        <v>1415116</v>
      </c>
      <c r="D62" s="51">
        <f>_xlfn.FLOOR.MATH(C62/(C64+1))+1</f>
        <v>67387</v>
      </c>
      <c r="E62" s="109"/>
      <c r="F62" s="51">
        <f>SUM(F4:F61)</f>
        <v>18</v>
      </c>
      <c r="G62" s="51"/>
      <c r="H62" s="51"/>
      <c r="I62" s="52">
        <f>SUM(I4:I61)</f>
        <v>20</v>
      </c>
      <c r="J62" s="59">
        <f>SUM(J4:J61)</f>
        <v>1.0000000000000007</v>
      </c>
      <c r="K62" s="59">
        <f>SUM(K4:K61)</f>
        <v>1</v>
      </c>
      <c r="L62" s="60">
        <f>SUM(L4:L61)</f>
        <v>6.5594231435373018E-18</v>
      </c>
    </row>
    <row r="63" spans="2:12" x14ac:dyDescent="0.2">
      <c r="B63" s="45" t="s">
        <v>1</v>
      </c>
      <c r="C63" s="112">
        <v>2779657</v>
      </c>
      <c r="D63" s="113"/>
      <c r="E63" s="61"/>
      <c r="F63" s="61"/>
      <c r="G63" s="61"/>
      <c r="H63" s="61"/>
      <c r="I63" s="61"/>
      <c r="J63" s="61"/>
      <c r="K63" s="61"/>
      <c r="L63" s="62"/>
    </row>
    <row r="64" spans="2:12" ht="17" thickBot="1" x14ac:dyDescent="0.25">
      <c r="B64" s="46" t="s">
        <v>3</v>
      </c>
      <c r="C64" s="79">
        <v>20</v>
      </c>
      <c r="D64" s="47"/>
      <c r="E64" s="47"/>
      <c r="F64" s="47"/>
      <c r="G64" s="47"/>
      <c r="H64" s="47"/>
      <c r="I64" s="47"/>
      <c r="J64" s="47"/>
      <c r="K64" s="47"/>
      <c r="L64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9BBB0-1AA4-9044-9457-05D1A67B051A}">
  <sheetPr codeName="Sheet7"/>
  <dimension ref="B2:L64"/>
  <sheetViews>
    <sheetView workbookViewId="0">
      <selection activeCell="R18" sqref="R18"/>
    </sheetView>
  </sheetViews>
  <sheetFormatPr baseColWidth="10" defaultColWidth="11" defaultRowHeight="16" x14ac:dyDescent="0.2"/>
  <cols>
    <col min="2" max="2" width="44.5" customWidth="1"/>
    <col min="10" max="10" width="11.83203125" customWidth="1"/>
  </cols>
  <sheetData>
    <row r="2" spans="2:12" ht="20" thickBot="1" x14ac:dyDescent="0.3">
      <c r="B2" s="43" t="s">
        <v>40</v>
      </c>
      <c r="D2" s="55"/>
      <c r="E2" s="55"/>
      <c r="F2" s="55"/>
      <c r="G2" s="55"/>
      <c r="H2" s="56"/>
      <c r="I2" s="56"/>
    </row>
    <row r="3" spans="2:12" ht="52" thickBot="1" x14ac:dyDescent="0.25">
      <c r="B3" s="149" t="s">
        <v>17</v>
      </c>
      <c r="C3" s="145" t="s">
        <v>18</v>
      </c>
      <c r="D3" s="51" t="s">
        <v>19</v>
      </c>
      <c r="E3" s="51" t="s">
        <v>20</v>
      </c>
      <c r="F3" s="51" t="s">
        <v>21</v>
      </c>
      <c r="G3" s="51" t="s">
        <v>5</v>
      </c>
      <c r="H3" s="51" t="s">
        <v>22</v>
      </c>
      <c r="I3" s="52" t="s">
        <v>23</v>
      </c>
      <c r="J3" s="53" t="s">
        <v>25</v>
      </c>
      <c r="K3" s="51" t="s">
        <v>24</v>
      </c>
      <c r="L3" s="54" t="s">
        <v>9</v>
      </c>
    </row>
    <row r="4" spans="2:12" x14ac:dyDescent="0.2">
      <c r="B4" s="150" t="s">
        <v>47</v>
      </c>
      <c r="C4" s="146" t="s">
        <v>32</v>
      </c>
      <c r="D4" s="42"/>
      <c r="E4" s="83" t="str">
        <f>IF(C4&lt;&gt;"", C4/D$62, "")</f>
        <v/>
      </c>
      <c r="F4" s="42" t="str">
        <f>IF(E4&lt;&gt;"", _xlfn.FLOOR.MATH(E4), "")</f>
        <v/>
      </c>
      <c r="G4" s="42" t="str">
        <f>IF(C4&lt;&gt;"", C4-F4*D$62, "")</f>
        <v/>
      </c>
      <c r="H4" s="42" t="str">
        <f>IF(C4&lt;&gt;"", IF(RANK(G4, $G$4:$G$61)+COUNTIF(G$4:G4,G4)-1&lt;=(C$64-F$62),RANK(G4, $G$4:$G$61)+COUNTIF(G$4:G4,G4)-1, ""), "")</f>
        <v/>
      </c>
      <c r="I4" s="49" t="str">
        <f>IF(H4&lt;&gt;"", F4+1, F4)</f>
        <v/>
      </c>
      <c r="J4" s="85" t="str">
        <f>IF(C4&lt;&gt;"", C4/$C$62, "")</f>
        <v/>
      </c>
      <c r="K4" s="85" t="str">
        <f>IF(I4&lt;&gt;"", I4/I$62, "")</f>
        <v/>
      </c>
      <c r="L4" s="86" t="str">
        <f>IF(K4&lt;&gt;"", K4-J4, "")</f>
        <v/>
      </c>
    </row>
    <row r="5" spans="2:12" x14ac:dyDescent="0.2">
      <c r="B5" s="151" t="s">
        <v>48</v>
      </c>
      <c r="C5" s="146" t="s">
        <v>32</v>
      </c>
      <c r="D5" s="41"/>
      <c r="E5" s="83" t="str">
        <f t="shared" ref="E5:E61" si="0">IF(C5&lt;&gt;"", C5/D$62, "")</f>
        <v/>
      </c>
      <c r="F5" s="41" t="str">
        <f t="shared" ref="F5:F61" si="1">IF(E5&lt;&gt;"", _xlfn.FLOOR.MATH(E5), "")</f>
        <v/>
      </c>
      <c r="G5" s="42" t="str">
        <f t="shared" ref="G5:G61" si="2">IF(C5&lt;&gt;"", C5-F5*D$62, "")</f>
        <v/>
      </c>
      <c r="H5" s="42" t="str">
        <f>IF(C5&lt;&gt;"", IF(RANK(G5, $G$4:$G$61)+COUNTIF(G$4:G5,G5)-1&lt;=(C$64-F$62),RANK(G5, $G$4:$G$61)+COUNTIF(G$4:G5,G5)-1, ""), "")</f>
        <v/>
      </c>
      <c r="I5" s="49" t="str">
        <f t="shared" ref="I5:I61" si="3">IF(H5&lt;&gt;"", F5+1, F5)</f>
        <v/>
      </c>
      <c r="J5" s="85" t="str">
        <f t="shared" ref="J5:J61" si="4">IF(C5&lt;&gt;"", C5/$C$62, "")</f>
        <v/>
      </c>
      <c r="K5" s="85" t="str">
        <f t="shared" ref="K5:K61" si="5">IF(I5&lt;&gt;"", I5/I$62, "")</f>
        <v/>
      </c>
      <c r="L5" s="87" t="str">
        <f t="shared" ref="L5:L61" si="6">IF(K5&lt;&gt;"", K5-J5, "")</f>
        <v/>
      </c>
    </row>
    <row r="6" spans="2:12" x14ac:dyDescent="0.2">
      <c r="B6" s="151" t="s">
        <v>49</v>
      </c>
      <c r="C6" s="146">
        <v>242</v>
      </c>
      <c r="D6" s="41"/>
      <c r="E6" s="83">
        <f t="shared" si="0"/>
        <v>3.3876951074403305E-3</v>
      </c>
      <c r="F6" s="41">
        <f t="shared" si="1"/>
        <v>0</v>
      </c>
      <c r="G6" s="42">
        <f t="shared" si="2"/>
        <v>242</v>
      </c>
      <c r="H6" s="42" t="str">
        <f>IF(C6&lt;&gt;"", IF(RANK(G6, $G$4:$G$61)+COUNTIF(G$4:G6,G6)-1&lt;=(C$64-F$62),RANK(G6, $G$4:$G$61)+COUNTIF(G$4:G6,G6)-1, ""), "")</f>
        <v/>
      </c>
      <c r="I6" s="49">
        <f t="shared" si="3"/>
        <v>0</v>
      </c>
      <c r="J6" s="85">
        <f t="shared" si="4"/>
        <v>2.1173353771744246E-4</v>
      </c>
      <c r="K6" s="85">
        <f t="shared" si="5"/>
        <v>0</v>
      </c>
      <c r="L6" s="87">
        <f t="shared" si="6"/>
        <v>-2.1173353771744246E-4</v>
      </c>
    </row>
    <row r="7" spans="2:12" x14ac:dyDescent="0.2">
      <c r="B7" s="151" t="s">
        <v>50</v>
      </c>
      <c r="C7" s="146" t="s">
        <v>32</v>
      </c>
      <c r="D7" s="41"/>
      <c r="E7" s="83" t="str">
        <f t="shared" si="0"/>
        <v/>
      </c>
      <c r="F7" s="41" t="str">
        <f t="shared" si="1"/>
        <v/>
      </c>
      <c r="G7" s="42" t="str">
        <f t="shared" si="2"/>
        <v/>
      </c>
      <c r="H7" s="42" t="str">
        <f>IF(C7&lt;&gt;"", IF(RANK(G7, $G$4:$G$61)+COUNTIF(G$4:G7,G7)-1&lt;=(C$64-F$62),RANK(G7, $G$4:$G$61)+COUNTIF(G$4:G7,G7)-1, ""), "")</f>
        <v/>
      </c>
      <c r="I7" s="49" t="str">
        <f t="shared" si="3"/>
        <v/>
      </c>
      <c r="J7" s="85" t="str">
        <f t="shared" si="4"/>
        <v/>
      </c>
      <c r="K7" s="85" t="str">
        <f t="shared" si="5"/>
        <v/>
      </c>
      <c r="L7" s="87" t="str">
        <f t="shared" si="6"/>
        <v/>
      </c>
    </row>
    <row r="8" spans="2:12" x14ac:dyDescent="0.2">
      <c r="B8" s="151" t="s">
        <v>51</v>
      </c>
      <c r="C8" s="146">
        <v>5990</v>
      </c>
      <c r="D8" s="41"/>
      <c r="E8" s="83">
        <f t="shared" si="0"/>
        <v>8.3852453279204875E-2</v>
      </c>
      <c r="F8" s="41">
        <f t="shared" si="1"/>
        <v>0</v>
      </c>
      <c r="G8" s="42">
        <f t="shared" si="2"/>
        <v>5990</v>
      </c>
      <c r="H8" s="42" t="str">
        <f>IF(C8&lt;&gt;"", IF(RANK(G8, $G$4:$G$61)+COUNTIF(G$4:G8,G8)-1&lt;=(C$64-F$62),RANK(G8, $G$4:$G$61)+COUNTIF(G$4:G8,G8)-1, ""), "")</f>
        <v/>
      </c>
      <c r="I8" s="49">
        <f t="shared" si="3"/>
        <v>0</v>
      </c>
      <c r="J8" s="85">
        <f t="shared" si="4"/>
        <v>5.2408425244937209E-3</v>
      </c>
      <c r="K8" s="85">
        <f t="shared" si="5"/>
        <v>0</v>
      </c>
      <c r="L8" s="87">
        <f t="shared" si="6"/>
        <v>-5.2408425244937209E-3</v>
      </c>
    </row>
    <row r="9" spans="2:12" x14ac:dyDescent="0.2">
      <c r="B9" s="151" t="s">
        <v>52</v>
      </c>
      <c r="C9" s="146">
        <v>230</v>
      </c>
      <c r="D9" s="41"/>
      <c r="E9" s="83">
        <f t="shared" si="0"/>
        <v>3.219710226079653E-3</v>
      </c>
      <c r="F9" s="41">
        <f t="shared" si="1"/>
        <v>0</v>
      </c>
      <c r="G9" s="42">
        <f t="shared" si="2"/>
        <v>230</v>
      </c>
      <c r="H9" s="42" t="str">
        <f>IF(C9&lt;&gt;"", IF(RANK(G9, $G$4:$G$61)+COUNTIF(G$4:G9,G9)-1&lt;=(C$64-F$62),RANK(G9, $G$4:$G$61)+COUNTIF(G$4:G9,G9)-1, ""), "")</f>
        <v/>
      </c>
      <c r="I9" s="49">
        <f t="shared" si="3"/>
        <v>0</v>
      </c>
      <c r="J9" s="85">
        <f t="shared" si="4"/>
        <v>2.0123435402897425E-4</v>
      </c>
      <c r="K9" s="85">
        <f t="shared" si="5"/>
        <v>0</v>
      </c>
      <c r="L9" s="87">
        <f t="shared" si="6"/>
        <v>-2.0123435402897425E-4</v>
      </c>
    </row>
    <row r="10" spans="2:12" x14ac:dyDescent="0.2">
      <c r="B10" s="151" t="s">
        <v>53</v>
      </c>
      <c r="C10" s="146">
        <v>263</v>
      </c>
      <c r="D10" s="41"/>
      <c r="E10" s="83">
        <f t="shared" si="0"/>
        <v>3.681668649821516E-3</v>
      </c>
      <c r="F10" s="41">
        <f t="shared" si="1"/>
        <v>0</v>
      </c>
      <c r="G10" s="42">
        <f t="shared" si="2"/>
        <v>263</v>
      </c>
      <c r="H10" s="42" t="str">
        <f>IF(C10&lt;&gt;"", IF(RANK(G10, $G$4:$G$61)+COUNTIF(G$4:G10,G10)-1&lt;=(C$64-F$62),RANK(G10, $G$4:$G$61)+COUNTIF(G$4:G10,G10)-1, ""), "")</f>
        <v/>
      </c>
      <c r="I10" s="49">
        <f t="shared" si="3"/>
        <v>0</v>
      </c>
      <c r="J10" s="85">
        <f t="shared" si="4"/>
        <v>2.3010710917226185E-4</v>
      </c>
      <c r="K10" s="85">
        <f t="shared" si="5"/>
        <v>0</v>
      </c>
      <c r="L10" s="87">
        <f t="shared" si="6"/>
        <v>-2.3010710917226185E-4</v>
      </c>
    </row>
    <row r="11" spans="2:12" x14ac:dyDescent="0.2">
      <c r="B11" s="151" t="s">
        <v>54</v>
      </c>
      <c r="C11" s="146">
        <v>5301</v>
      </c>
      <c r="D11" s="41"/>
      <c r="E11" s="83">
        <f t="shared" si="0"/>
        <v>7.4207321341079296E-2</v>
      </c>
      <c r="F11" s="41">
        <f t="shared" si="1"/>
        <v>0</v>
      </c>
      <c r="G11" s="42">
        <f t="shared" si="2"/>
        <v>5301</v>
      </c>
      <c r="H11" s="42" t="str">
        <f>IF(C11&lt;&gt;"", IF(RANK(G11, $G$4:$G$61)+COUNTIF(G$4:G11,G11)-1&lt;=(C$64-F$62),RANK(G11, $G$4:$G$61)+COUNTIF(G$4:G11,G11)-1, ""), "")</f>
        <v/>
      </c>
      <c r="I11" s="49">
        <f t="shared" si="3"/>
        <v>0</v>
      </c>
      <c r="J11" s="85">
        <f t="shared" si="4"/>
        <v>4.6380143943808372E-3</v>
      </c>
      <c r="K11" s="85">
        <f t="shared" si="5"/>
        <v>0</v>
      </c>
      <c r="L11" s="87">
        <f t="shared" si="6"/>
        <v>-4.6380143943808372E-3</v>
      </c>
    </row>
    <row r="12" spans="2:12" x14ac:dyDescent="0.2">
      <c r="B12" s="151" t="s">
        <v>55</v>
      </c>
      <c r="C12" s="146" t="s">
        <v>32</v>
      </c>
      <c r="D12" s="41"/>
      <c r="E12" s="83" t="str">
        <f t="shared" si="0"/>
        <v/>
      </c>
      <c r="F12" s="41" t="str">
        <f t="shared" si="1"/>
        <v/>
      </c>
      <c r="G12" s="42" t="str">
        <f t="shared" si="2"/>
        <v/>
      </c>
      <c r="H12" s="42" t="str">
        <f>IF(C12&lt;&gt;"", IF(RANK(G12, $G$4:$G$61)+COUNTIF(G$4:G12,G12)-1&lt;=(C$64-F$62),RANK(G12, $G$4:$G$61)+COUNTIF(G$4:G12,G12)-1, ""), "")</f>
        <v/>
      </c>
      <c r="I12" s="49" t="str">
        <f t="shared" si="3"/>
        <v/>
      </c>
      <c r="J12" s="85" t="str">
        <f t="shared" si="4"/>
        <v/>
      </c>
      <c r="K12" s="85" t="str">
        <f t="shared" si="5"/>
        <v/>
      </c>
      <c r="L12" s="87" t="str">
        <f t="shared" si="6"/>
        <v/>
      </c>
    </row>
    <row r="13" spans="2:12" x14ac:dyDescent="0.2">
      <c r="B13" s="151" t="s">
        <v>56</v>
      </c>
      <c r="C13" s="146" t="s">
        <v>32</v>
      </c>
      <c r="D13" s="41"/>
      <c r="E13" s="83" t="str">
        <f t="shared" si="0"/>
        <v/>
      </c>
      <c r="F13" s="41" t="str">
        <f t="shared" si="1"/>
        <v/>
      </c>
      <c r="G13" s="42" t="str">
        <f t="shared" si="2"/>
        <v/>
      </c>
      <c r="H13" s="42" t="str">
        <f>IF(C13&lt;&gt;"", IF(RANK(G13, $G$4:$G$61)+COUNTIF(G$4:G13,G13)-1&lt;=(C$64-F$62),RANK(G13, $G$4:$G$61)+COUNTIF(G$4:G13,G13)-1, ""), "")</f>
        <v/>
      </c>
      <c r="I13" s="49" t="str">
        <f t="shared" si="3"/>
        <v/>
      </c>
      <c r="J13" s="85" t="str">
        <f t="shared" si="4"/>
        <v/>
      </c>
      <c r="K13" s="85" t="str">
        <f t="shared" si="5"/>
        <v/>
      </c>
      <c r="L13" s="87" t="str">
        <f t="shared" si="6"/>
        <v/>
      </c>
    </row>
    <row r="14" spans="2:12" x14ac:dyDescent="0.2">
      <c r="B14" s="151" t="s">
        <v>57</v>
      </c>
      <c r="C14" s="146" t="s">
        <v>32</v>
      </c>
      <c r="D14" s="41"/>
      <c r="E14" s="83" t="str">
        <f t="shared" si="0"/>
        <v/>
      </c>
      <c r="F14" s="41" t="str">
        <f t="shared" si="1"/>
        <v/>
      </c>
      <c r="G14" s="42" t="str">
        <f t="shared" si="2"/>
        <v/>
      </c>
      <c r="H14" s="42" t="str">
        <f>IF(C14&lt;&gt;"", IF(RANK(G14, $G$4:$G$61)+COUNTIF(G$4:G14,G14)-1&lt;=(C$64-F$62),RANK(G14, $G$4:$G$61)+COUNTIF(G$4:G14,G14)-1, ""), "")</f>
        <v/>
      </c>
      <c r="I14" s="49" t="str">
        <f t="shared" si="3"/>
        <v/>
      </c>
      <c r="J14" s="85" t="str">
        <f t="shared" si="4"/>
        <v/>
      </c>
      <c r="K14" s="85" t="str">
        <f t="shared" si="5"/>
        <v/>
      </c>
      <c r="L14" s="87" t="str">
        <f t="shared" si="6"/>
        <v/>
      </c>
    </row>
    <row r="15" spans="2:12" x14ac:dyDescent="0.2">
      <c r="B15" s="151" t="s">
        <v>58</v>
      </c>
      <c r="C15" s="146" t="s">
        <v>32</v>
      </c>
      <c r="D15" s="41"/>
      <c r="E15" s="83" t="str">
        <f t="shared" si="0"/>
        <v/>
      </c>
      <c r="F15" s="41" t="str">
        <f t="shared" si="1"/>
        <v/>
      </c>
      <c r="G15" s="42" t="str">
        <f t="shared" si="2"/>
        <v/>
      </c>
      <c r="H15" s="42" t="str">
        <f>IF(C15&lt;&gt;"", IF(RANK(G15, $G$4:$G$61)+COUNTIF(G$4:G15,G15)-1&lt;=(C$64-F$62),RANK(G15, $G$4:$G$61)+COUNTIF(G$4:G15,G15)-1, ""), "")</f>
        <v/>
      </c>
      <c r="I15" s="49" t="str">
        <f t="shared" si="3"/>
        <v/>
      </c>
      <c r="J15" s="85" t="str">
        <f t="shared" si="4"/>
        <v/>
      </c>
      <c r="K15" s="85" t="str">
        <f t="shared" si="5"/>
        <v/>
      </c>
      <c r="L15" s="87" t="str">
        <f t="shared" si="6"/>
        <v/>
      </c>
    </row>
    <row r="16" spans="2:12" x14ac:dyDescent="0.2">
      <c r="B16" s="151" t="s">
        <v>59</v>
      </c>
      <c r="C16" s="146" t="s">
        <v>32</v>
      </c>
      <c r="D16" s="41"/>
      <c r="E16" s="83" t="str">
        <f t="shared" si="0"/>
        <v/>
      </c>
      <c r="F16" s="41" t="str">
        <f t="shared" si="1"/>
        <v/>
      </c>
      <c r="G16" s="42" t="str">
        <f t="shared" si="2"/>
        <v/>
      </c>
      <c r="H16" s="42" t="str">
        <f>IF(C16&lt;&gt;"", IF(RANK(G16, $G$4:$G$61)+COUNTIF(G$4:G16,G16)-1&lt;=(C$64-F$62),RANK(G16, $G$4:$G$61)+COUNTIF(G$4:G16,G16)-1, ""), "")</f>
        <v/>
      </c>
      <c r="I16" s="49" t="str">
        <f t="shared" si="3"/>
        <v/>
      </c>
      <c r="J16" s="85" t="str">
        <f t="shared" si="4"/>
        <v/>
      </c>
      <c r="K16" s="85" t="str">
        <f t="shared" si="5"/>
        <v/>
      </c>
      <c r="L16" s="87" t="str">
        <f t="shared" si="6"/>
        <v/>
      </c>
    </row>
    <row r="17" spans="2:12" x14ac:dyDescent="0.2">
      <c r="B17" s="152" t="s">
        <v>60</v>
      </c>
      <c r="C17" s="147">
        <v>585811</v>
      </c>
      <c r="D17" s="142"/>
      <c r="E17" s="143">
        <f t="shared" si="0"/>
        <v>8.2006159445649889</v>
      </c>
      <c r="F17" s="142">
        <f t="shared" si="1"/>
        <v>8</v>
      </c>
      <c r="G17" s="144">
        <f t="shared" si="2"/>
        <v>14331</v>
      </c>
      <c r="H17" s="144" t="str">
        <f>IF(C17&lt;&gt;"", IF(RANK(G17, $G$4:$G$61)+COUNTIF(G$4:G17,G17)-1&lt;=(C$64-F$62),RANK(G17, $G$4:$G$61)+COUNTIF(G$4:G17,G17)-1, ""), "")</f>
        <v/>
      </c>
      <c r="I17" s="144">
        <f t="shared" si="3"/>
        <v>8</v>
      </c>
      <c r="J17" s="130">
        <f t="shared" si="4"/>
        <v>0.51254477464377146</v>
      </c>
      <c r="K17" s="130">
        <f t="shared" si="5"/>
        <v>0.53333333333333333</v>
      </c>
      <c r="L17" s="131">
        <f t="shared" si="6"/>
        <v>2.0788558689561865E-2</v>
      </c>
    </row>
    <row r="18" spans="2:12" x14ac:dyDescent="0.2">
      <c r="B18" s="151" t="s">
        <v>61</v>
      </c>
      <c r="C18" s="146">
        <v>3551</v>
      </c>
      <c r="D18" s="41"/>
      <c r="E18" s="83">
        <f t="shared" si="0"/>
        <v>4.9709526142647162E-2</v>
      </c>
      <c r="F18" s="41">
        <f t="shared" si="1"/>
        <v>0</v>
      </c>
      <c r="G18" s="42">
        <f t="shared" si="2"/>
        <v>3551</v>
      </c>
      <c r="H18" s="42" t="str">
        <f>IF(C18&lt;&gt;"", IF(RANK(G18, $G$4:$G$61)+COUNTIF(G$4:G18,G18)-1&lt;=(C$64-F$62),RANK(G18, $G$4:$G$61)+COUNTIF(G$4:G18,G18)-1, ""), "")</f>
        <v/>
      </c>
      <c r="I18" s="49">
        <f t="shared" si="3"/>
        <v>0</v>
      </c>
      <c r="J18" s="85">
        <f t="shared" si="4"/>
        <v>3.1068834398125544E-3</v>
      </c>
      <c r="K18" s="85">
        <f t="shared" si="5"/>
        <v>0</v>
      </c>
      <c r="L18" s="87">
        <f t="shared" si="6"/>
        <v>-3.1068834398125544E-3</v>
      </c>
    </row>
    <row r="19" spans="2:12" x14ac:dyDescent="0.2">
      <c r="B19" s="151" t="s">
        <v>62</v>
      </c>
      <c r="C19" s="146" t="s">
        <v>32</v>
      </c>
      <c r="D19" s="41"/>
      <c r="E19" s="83" t="str">
        <f t="shared" si="0"/>
        <v/>
      </c>
      <c r="F19" s="41" t="str">
        <f t="shared" si="1"/>
        <v/>
      </c>
      <c r="G19" s="42" t="str">
        <f t="shared" si="2"/>
        <v/>
      </c>
      <c r="H19" s="42" t="str">
        <f>IF(C19&lt;&gt;"", IF(RANK(G19, $G$4:$G$61)+COUNTIF(G$4:G19,G19)-1&lt;=(C$64-F$62),RANK(G19, $G$4:$G$61)+COUNTIF(G$4:G19,G19)-1, ""), "")</f>
        <v/>
      </c>
      <c r="I19" s="49" t="str">
        <f t="shared" si="3"/>
        <v/>
      </c>
      <c r="J19" s="85" t="str">
        <f t="shared" si="4"/>
        <v/>
      </c>
      <c r="K19" s="85" t="str">
        <f t="shared" si="5"/>
        <v/>
      </c>
      <c r="L19" s="87" t="str">
        <f t="shared" si="6"/>
        <v/>
      </c>
    </row>
    <row r="20" spans="2:12" x14ac:dyDescent="0.2">
      <c r="B20" s="151" t="s">
        <v>63</v>
      </c>
      <c r="C20" s="146">
        <v>5014</v>
      </c>
      <c r="D20" s="41"/>
      <c r="E20" s="83">
        <f t="shared" si="0"/>
        <v>7.0189682928536432E-2</v>
      </c>
      <c r="F20" s="41">
        <f t="shared" si="1"/>
        <v>0</v>
      </c>
      <c r="G20" s="42">
        <f t="shared" si="2"/>
        <v>5014</v>
      </c>
      <c r="H20" s="42" t="str">
        <f>IF(C20&lt;&gt;"", IF(RANK(G20, $G$4:$G$61)+COUNTIF(G$4:G20,G20)-1&lt;=(C$64-F$62),RANK(G20, $G$4:$G$61)+COUNTIF(G$4:G20,G20)-1, ""), "")</f>
        <v/>
      </c>
      <c r="I20" s="49">
        <f t="shared" si="3"/>
        <v>0</v>
      </c>
      <c r="J20" s="85">
        <f t="shared" si="4"/>
        <v>4.3869089178316389E-3</v>
      </c>
      <c r="K20" s="85">
        <f t="shared" si="5"/>
        <v>0</v>
      </c>
      <c r="L20" s="87">
        <f t="shared" si="6"/>
        <v>-4.3869089178316389E-3</v>
      </c>
    </row>
    <row r="21" spans="2:12" x14ac:dyDescent="0.2">
      <c r="B21" s="151" t="s">
        <v>64</v>
      </c>
      <c r="C21" s="146" t="s">
        <v>32</v>
      </c>
      <c r="D21" s="41"/>
      <c r="E21" s="83" t="str">
        <f t="shared" si="0"/>
        <v/>
      </c>
      <c r="F21" s="41" t="str">
        <f t="shared" si="1"/>
        <v/>
      </c>
      <c r="G21" s="42" t="str">
        <f t="shared" si="2"/>
        <v/>
      </c>
      <c r="H21" s="42" t="str">
        <f>IF(C21&lt;&gt;"", IF(RANK(G21, $G$4:$G$61)+COUNTIF(G$4:G21,G21)-1&lt;=(C$64-F$62),RANK(G21, $G$4:$G$61)+COUNTIF(G$4:G21,G21)-1, ""), "")</f>
        <v/>
      </c>
      <c r="I21" s="49" t="str">
        <f t="shared" si="3"/>
        <v/>
      </c>
      <c r="J21" s="85" t="str">
        <f t="shared" si="4"/>
        <v/>
      </c>
      <c r="K21" s="85" t="str">
        <f t="shared" si="5"/>
        <v/>
      </c>
      <c r="L21" s="87" t="str">
        <f t="shared" si="6"/>
        <v/>
      </c>
    </row>
    <row r="22" spans="2:12" x14ac:dyDescent="0.2">
      <c r="B22" s="151" t="s">
        <v>65</v>
      </c>
      <c r="C22" s="146" t="s">
        <v>32</v>
      </c>
      <c r="D22" s="41"/>
      <c r="E22" s="83" t="str">
        <f t="shared" si="0"/>
        <v/>
      </c>
      <c r="F22" s="41" t="str">
        <f t="shared" si="1"/>
        <v/>
      </c>
      <c r="G22" s="42" t="str">
        <f t="shared" si="2"/>
        <v/>
      </c>
      <c r="H22" s="42" t="str">
        <f>IF(C22&lt;&gt;"", IF(RANK(G22, $G$4:$G$61)+COUNTIF(G$4:G22,G22)-1&lt;=(C$64-F$62),RANK(G22, $G$4:$G$61)+COUNTIF(G$4:G22,G22)-1, ""), "")</f>
        <v/>
      </c>
      <c r="I22" s="49" t="str">
        <f t="shared" si="3"/>
        <v/>
      </c>
      <c r="J22" s="85" t="str">
        <f t="shared" si="4"/>
        <v/>
      </c>
      <c r="K22" s="85" t="str">
        <f t="shared" si="5"/>
        <v/>
      </c>
      <c r="L22" s="87" t="str">
        <f t="shared" si="6"/>
        <v/>
      </c>
    </row>
    <row r="23" spans="2:12" x14ac:dyDescent="0.2">
      <c r="B23" s="151" t="s">
        <v>66</v>
      </c>
      <c r="C23" s="146">
        <v>999</v>
      </c>
      <c r="D23" s="41"/>
      <c r="E23" s="83">
        <f t="shared" si="0"/>
        <v>1.3984741373276405E-2</v>
      </c>
      <c r="F23" s="41">
        <f t="shared" si="1"/>
        <v>0</v>
      </c>
      <c r="G23" s="42">
        <f t="shared" si="2"/>
        <v>999</v>
      </c>
      <c r="H23" s="42" t="str">
        <f>IF(C23&lt;&gt;"", IF(RANK(G23, $G$4:$G$61)+COUNTIF(G$4:G23,G23)-1&lt;=(C$64-F$62),RANK(G23, $G$4:$G$61)+COUNTIF(G$4:G23,G23)-1, ""), "")</f>
        <v/>
      </c>
      <c r="I23" s="49">
        <f t="shared" si="3"/>
        <v>0</v>
      </c>
      <c r="J23" s="85">
        <f t="shared" si="4"/>
        <v>8.7405704206497945E-4</v>
      </c>
      <c r="K23" s="85">
        <f t="shared" si="5"/>
        <v>0</v>
      </c>
      <c r="L23" s="87">
        <f t="shared" si="6"/>
        <v>-8.7405704206497945E-4</v>
      </c>
    </row>
    <row r="24" spans="2:12" x14ac:dyDescent="0.2">
      <c r="B24" s="151" t="s">
        <v>67</v>
      </c>
      <c r="C24" s="146" t="s">
        <v>32</v>
      </c>
      <c r="D24" s="41"/>
      <c r="E24" s="83" t="str">
        <f t="shared" si="0"/>
        <v/>
      </c>
      <c r="F24" s="41" t="str">
        <f t="shared" si="1"/>
        <v/>
      </c>
      <c r="G24" s="42" t="str">
        <f t="shared" si="2"/>
        <v/>
      </c>
      <c r="H24" s="42" t="str">
        <f>IF(C24&lt;&gt;"", IF(RANK(G24, $G$4:$G$61)+COUNTIF(G$4:G24,G24)-1&lt;=(C$64-F$62),RANK(G24, $G$4:$G$61)+COUNTIF(G$4:G24,G24)-1, ""), "")</f>
        <v/>
      </c>
      <c r="I24" s="49" t="str">
        <f t="shared" si="3"/>
        <v/>
      </c>
      <c r="J24" s="85" t="str">
        <f t="shared" si="4"/>
        <v/>
      </c>
      <c r="K24" s="85" t="str">
        <f t="shared" si="5"/>
        <v/>
      </c>
      <c r="L24" s="87" t="str">
        <f t="shared" si="6"/>
        <v/>
      </c>
    </row>
    <row r="25" spans="2:12" x14ac:dyDescent="0.2">
      <c r="B25" s="151" t="s">
        <v>68</v>
      </c>
      <c r="C25" s="146">
        <v>1548</v>
      </c>
      <c r="D25" s="41"/>
      <c r="E25" s="83">
        <f t="shared" si="0"/>
        <v>2.1670049695527403E-2</v>
      </c>
      <c r="F25" s="41">
        <f t="shared" si="1"/>
        <v>0</v>
      </c>
      <c r="G25" s="42">
        <f t="shared" si="2"/>
        <v>1548</v>
      </c>
      <c r="H25" s="42" t="str">
        <f>IF(C25&lt;&gt;"", IF(RANK(G25, $G$4:$G$61)+COUNTIF(G$4:G25,G25)-1&lt;=(C$64-F$62),RANK(G25, $G$4:$G$61)+COUNTIF(G$4:G25,G25)-1, ""), "")</f>
        <v/>
      </c>
      <c r="I25" s="49">
        <f t="shared" si="3"/>
        <v>0</v>
      </c>
      <c r="J25" s="85">
        <f t="shared" si="4"/>
        <v>1.3543946958124006E-3</v>
      </c>
      <c r="K25" s="85">
        <f t="shared" si="5"/>
        <v>0</v>
      </c>
      <c r="L25" s="87">
        <f t="shared" si="6"/>
        <v>-1.3543946958124006E-3</v>
      </c>
    </row>
    <row r="26" spans="2:12" x14ac:dyDescent="0.2">
      <c r="B26" s="151" t="s">
        <v>69</v>
      </c>
      <c r="C26" s="146">
        <v>2762</v>
      </c>
      <c r="D26" s="41"/>
      <c r="E26" s="83">
        <f t="shared" si="0"/>
        <v>3.8664520193182617E-2</v>
      </c>
      <c r="F26" s="41">
        <f t="shared" si="1"/>
        <v>0</v>
      </c>
      <c r="G26" s="42">
        <f t="shared" si="2"/>
        <v>2762</v>
      </c>
      <c r="H26" s="42" t="str">
        <f>IF(C26&lt;&gt;"", IF(RANK(G26, $G$4:$G$61)+COUNTIF(G$4:G26,G26)-1&lt;=(C$64-F$62),RANK(G26, $G$4:$G$61)+COUNTIF(G$4:G26,G26)-1, ""), "")</f>
        <v/>
      </c>
      <c r="I26" s="49">
        <f t="shared" si="3"/>
        <v>0</v>
      </c>
      <c r="J26" s="85">
        <f t="shared" si="4"/>
        <v>2.4165621122957692E-3</v>
      </c>
      <c r="K26" s="85">
        <f t="shared" si="5"/>
        <v>0</v>
      </c>
      <c r="L26" s="87">
        <f t="shared" si="6"/>
        <v>-2.4165621122957692E-3</v>
      </c>
    </row>
    <row r="27" spans="2:12" x14ac:dyDescent="0.2">
      <c r="B27" s="151" t="s">
        <v>70</v>
      </c>
      <c r="C27" s="146">
        <v>393</v>
      </c>
      <c r="D27" s="41"/>
      <c r="E27" s="83">
        <f t="shared" si="0"/>
        <v>5.5015048645621891E-3</v>
      </c>
      <c r="F27" s="41">
        <f t="shared" si="1"/>
        <v>0</v>
      </c>
      <c r="G27" s="42">
        <f t="shared" si="2"/>
        <v>393</v>
      </c>
      <c r="H27" s="42" t="str">
        <f>IF(C27&lt;&gt;"", IF(RANK(G27, $G$4:$G$61)+COUNTIF(G$4:G27,G27)-1&lt;=(C$64-F$62),RANK(G27, $G$4:$G$61)+COUNTIF(G$4:G27,G27)-1, ""), "")</f>
        <v/>
      </c>
      <c r="I27" s="49">
        <f t="shared" si="3"/>
        <v>0</v>
      </c>
      <c r="J27" s="85">
        <f t="shared" si="4"/>
        <v>3.4384826579733423E-4</v>
      </c>
      <c r="K27" s="85">
        <f t="shared" si="5"/>
        <v>0</v>
      </c>
      <c r="L27" s="87">
        <f t="shared" si="6"/>
        <v>-3.4384826579733423E-4</v>
      </c>
    </row>
    <row r="28" spans="2:12" x14ac:dyDescent="0.2">
      <c r="B28" s="151" t="s">
        <v>71</v>
      </c>
      <c r="C28" s="146">
        <v>922</v>
      </c>
      <c r="D28" s="41"/>
      <c r="E28" s="83">
        <f t="shared" si="0"/>
        <v>1.2906838384545391E-2</v>
      </c>
      <c r="F28" s="41">
        <f t="shared" si="1"/>
        <v>0</v>
      </c>
      <c r="G28" s="42">
        <f t="shared" si="2"/>
        <v>922</v>
      </c>
      <c r="H28" s="42" t="str">
        <f>IF(C28&lt;&gt;"", IF(RANK(G28, $G$4:$G$61)+COUNTIF(G$4:G28,G28)-1&lt;=(C$64-F$62),RANK(G28, $G$4:$G$61)+COUNTIF(G$4:G28,G28)-1, ""), "")</f>
        <v/>
      </c>
      <c r="I28" s="49">
        <f t="shared" si="3"/>
        <v>0</v>
      </c>
      <c r="J28" s="85">
        <f t="shared" si="4"/>
        <v>8.0668728006397499E-4</v>
      </c>
      <c r="K28" s="85">
        <f t="shared" si="5"/>
        <v>0</v>
      </c>
      <c r="L28" s="87">
        <f t="shared" si="6"/>
        <v>-8.0668728006397499E-4</v>
      </c>
    </row>
    <row r="29" spans="2:12" x14ac:dyDescent="0.2">
      <c r="B29" s="151" t="s">
        <v>72</v>
      </c>
      <c r="C29" s="146" t="s">
        <v>32</v>
      </c>
      <c r="D29" s="41"/>
      <c r="E29" s="83" t="str">
        <f t="shared" si="0"/>
        <v/>
      </c>
      <c r="F29" s="41" t="str">
        <f t="shared" si="1"/>
        <v/>
      </c>
      <c r="G29" s="42" t="str">
        <f t="shared" si="2"/>
        <v/>
      </c>
      <c r="H29" s="42" t="str">
        <f>IF(C29&lt;&gt;"", IF(RANK(G29, $G$4:$G$61)+COUNTIF(G$4:G29,G29)-1&lt;=(C$64-F$62),RANK(G29, $G$4:$G$61)+COUNTIF(G$4:G29,G29)-1, ""), "")</f>
        <v/>
      </c>
      <c r="I29" s="49" t="str">
        <f t="shared" si="3"/>
        <v/>
      </c>
      <c r="J29" s="85" t="str">
        <f t="shared" si="4"/>
        <v/>
      </c>
      <c r="K29" s="85" t="str">
        <f t="shared" si="5"/>
        <v/>
      </c>
      <c r="L29" s="87" t="str">
        <f t="shared" si="6"/>
        <v/>
      </c>
    </row>
    <row r="30" spans="2:12" x14ac:dyDescent="0.2">
      <c r="B30" s="152" t="s">
        <v>73</v>
      </c>
      <c r="C30" s="147">
        <v>136575</v>
      </c>
      <c r="D30" s="142"/>
      <c r="E30" s="143">
        <f t="shared" si="0"/>
        <v>1.9118779309862113</v>
      </c>
      <c r="F30" s="142">
        <f t="shared" si="1"/>
        <v>1</v>
      </c>
      <c r="G30" s="144">
        <f t="shared" si="2"/>
        <v>65140</v>
      </c>
      <c r="H30" s="144">
        <f>IF(C30&lt;&gt;"", IF(RANK(G30, $G$4:$G$61)+COUNTIF(G$4:G30,G30)-1&lt;=(C$64-F$62),RANK(G30, $G$4:$G$61)+COUNTIF(G$4:G30,G30)-1, ""), "")</f>
        <v>1</v>
      </c>
      <c r="I30" s="144">
        <f t="shared" si="3"/>
        <v>2</v>
      </c>
      <c r="J30" s="130">
        <f t="shared" si="4"/>
        <v>0.11949383435437895</v>
      </c>
      <c r="K30" s="130">
        <f t="shared" si="5"/>
        <v>0.13333333333333333</v>
      </c>
      <c r="L30" s="131">
        <f t="shared" si="6"/>
        <v>1.3839498978954382E-2</v>
      </c>
    </row>
    <row r="31" spans="2:12" x14ac:dyDescent="0.2">
      <c r="B31" s="151" t="s">
        <v>74</v>
      </c>
      <c r="C31" s="146" t="s">
        <v>32</v>
      </c>
      <c r="D31" s="41"/>
      <c r="E31" s="83" t="str">
        <f t="shared" si="0"/>
        <v/>
      </c>
      <c r="F31" s="41" t="str">
        <f t="shared" si="1"/>
        <v/>
      </c>
      <c r="G31" s="42" t="str">
        <f t="shared" si="2"/>
        <v/>
      </c>
      <c r="H31" s="42" t="str">
        <f>IF(C31&lt;&gt;"", IF(RANK(G31, $G$4:$G$61)+COUNTIF(G$4:G31,G31)-1&lt;=(C$64-F$62),RANK(G31, $G$4:$G$61)+COUNTIF(G$4:G31,G31)-1, ""), "")</f>
        <v/>
      </c>
      <c r="I31" s="49" t="str">
        <f t="shared" si="3"/>
        <v/>
      </c>
      <c r="J31" s="85" t="str">
        <f t="shared" si="4"/>
        <v/>
      </c>
      <c r="K31" s="85" t="str">
        <f t="shared" si="5"/>
        <v/>
      </c>
      <c r="L31" s="87" t="str">
        <f t="shared" si="6"/>
        <v/>
      </c>
    </row>
    <row r="32" spans="2:12" x14ac:dyDescent="0.2">
      <c r="B32" s="152" t="s">
        <v>75</v>
      </c>
      <c r="C32" s="147">
        <v>160425</v>
      </c>
      <c r="D32" s="142"/>
      <c r="E32" s="143">
        <f t="shared" si="0"/>
        <v>2.2457478826905577</v>
      </c>
      <c r="F32" s="142">
        <f t="shared" si="1"/>
        <v>2</v>
      </c>
      <c r="G32" s="144">
        <f t="shared" si="2"/>
        <v>17555</v>
      </c>
      <c r="H32" s="144" t="str">
        <f>IF(C32&lt;&gt;"", IF(RANK(G32, $G$4:$G$61)+COUNTIF(G$4:G32,G32)-1&lt;=(C$64-F$62),RANK(G32, $G$4:$G$61)+COUNTIF(G$4:G32,G32)-1, ""), "")</f>
        <v/>
      </c>
      <c r="I32" s="144">
        <f t="shared" si="3"/>
        <v>2</v>
      </c>
      <c r="J32" s="130">
        <f t="shared" si="4"/>
        <v>0.14036096193520953</v>
      </c>
      <c r="K32" s="130">
        <f t="shared" si="5"/>
        <v>0.13333333333333333</v>
      </c>
      <c r="L32" s="131">
        <f t="shared" si="6"/>
        <v>-7.0276286018761958E-3</v>
      </c>
    </row>
    <row r="33" spans="2:12" x14ac:dyDescent="0.2">
      <c r="B33" s="151" t="s">
        <v>76</v>
      </c>
      <c r="C33" s="146">
        <v>565</v>
      </c>
      <c r="D33" s="41"/>
      <c r="E33" s="83">
        <f t="shared" si="0"/>
        <v>7.9092881640652341E-3</v>
      </c>
      <c r="F33" s="41">
        <f t="shared" si="1"/>
        <v>0</v>
      </c>
      <c r="G33" s="42">
        <f t="shared" si="2"/>
        <v>565</v>
      </c>
      <c r="H33" s="42" t="str">
        <f>IF(C33&lt;&gt;"", IF(RANK(G33, $G$4:$G$61)+COUNTIF(G$4:G33,G33)-1&lt;=(C$64-F$62),RANK(G33, $G$4:$G$61)+COUNTIF(G$4:G33,G33)-1, ""), "")</f>
        <v/>
      </c>
      <c r="I33" s="49">
        <f t="shared" si="3"/>
        <v>0</v>
      </c>
      <c r="J33" s="85">
        <f t="shared" si="4"/>
        <v>4.9433656533204545E-4</v>
      </c>
      <c r="K33" s="85">
        <f t="shared" si="5"/>
        <v>0</v>
      </c>
      <c r="L33" s="87">
        <f t="shared" si="6"/>
        <v>-4.9433656533204545E-4</v>
      </c>
    </row>
    <row r="34" spans="2:12" x14ac:dyDescent="0.2">
      <c r="B34" s="151" t="s">
        <v>77</v>
      </c>
      <c r="C34" s="146">
        <v>673</v>
      </c>
      <c r="D34" s="41"/>
      <c r="E34" s="83">
        <f t="shared" si="0"/>
        <v>9.4211520963113325E-3</v>
      </c>
      <c r="F34" s="41">
        <f t="shared" si="1"/>
        <v>0</v>
      </c>
      <c r="G34" s="42">
        <f t="shared" si="2"/>
        <v>673</v>
      </c>
      <c r="H34" s="42" t="str">
        <f>IF(C34&lt;&gt;"", IF(RANK(G34, $G$4:$G$61)+COUNTIF(G$4:G34,G34)-1&lt;=(C$64-F$62),RANK(G34, $G$4:$G$61)+COUNTIF(G$4:G34,G34)-1, ""), "")</f>
        <v/>
      </c>
      <c r="I34" s="49">
        <f t="shared" si="3"/>
        <v>0</v>
      </c>
      <c r="J34" s="85">
        <f t="shared" si="4"/>
        <v>5.8882921852825942E-4</v>
      </c>
      <c r="K34" s="85">
        <f t="shared" si="5"/>
        <v>0</v>
      </c>
      <c r="L34" s="87">
        <f t="shared" si="6"/>
        <v>-5.8882921852825942E-4</v>
      </c>
    </row>
    <row r="35" spans="2:12" x14ac:dyDescent="0.2">
      <c r="B35" s="151" t="s">
        <v>78</v>
      </c>
      <c r="C35" s="146">
        <v>169</v>
      </c>
      <c r="D35" s="41"/>
      <c r="E35" s="83">
        <f t="shared" si="0"/>
        <v>2.3657870791628753E-3</v>
      </c>
      <c r="F35" s="41">
        <f t="shared" si="1"/>
        <v>0</v>
      </c>
      <c r="G35" s="42">
        <f t="shared" si="2"/>
        <v>169</v>
      </c>
      <c r="H35" s="42" t="str">
        <f>IF(C35&lt;&gt;"", IF(RANK(G35, $G$4:$G$61)+COUNTIF(G$4:G35,G35)-1&lt;=(C$64-F$62),RANK(G35, $G$4:$G$61)+COUNTIF(G$4:G35,G35)-1, ""), "")</f>
        <v/>
      </c>
      <c r="I35" s="49">
        <f t="shared" si="3"/>
        <v>0</v>
      </c>
      <c r="J35" s="85">
        <f t="shared" si="4"/>
        <v>1.4786350361259412E-4</v>
      </c>
      <c r="K35" s="85">
        <f t="shared" si="5"/>
        <v>0</v>
      </c>
      <c r="L35" s="87">
        <f t="shared" si="6"/>
        <v>-1.4786350361259412E-4</v>
      </c>
    </row>
    <row r="36" spans="2:12" x14ac:dyDescent="0.2">
      <c r="B36" s="151" t="s">
        <v>79</v>
      </c>
      <c r="C36" s="146">
        <v>426</v>
      </c>
      <c r="D36" s="41"/>
      <c r="E36" s="83">
        <f t="shared" si="0"/>
        <v>5.963463288304053E-3</v>
      </c>
      <c r="F36" s="41">
        <f t="shared" si="1"/>
        <v>0</v>
      </c>
      <c r="G36" s="42">
        <f t="shared" si="2"/>
        <v>426</v>
      </c>
      <c r="H36" s="42" t="str">
        <f>IF(C36&lt;&gt;"", IF(RANK(G36, $G$4:$G$61)+COUNTIF(G$4:G36,G36)-1&lt;=(C$64-F$62),RANK(G36, $G$4:$G$61)+COUNTIF(G$4:G36,G36)-1, ""), "")</f>
        <v/>
      </c>
      <c r="I36" s="49">
        <f t="shared" si="3"/>
        <v>0</v>
      </c>
      <c r="J36" s="85">
        <f t="shared" si="4"/>
        <v>3.7272102094062186E-4</v>
      </c>
      <c r="K36" s="85">
        <f t="shared" si="5"/>
        <v>0</v>
      </c>
      <c r="L36" s="87">
        <f t="shared" si="6"/>
        <v>-3.7272102094062186E-4</v>
      </c>
    </row>
    <row r="37" spans="2:12" x14ac:dyDescent="0.2">
      <c r="B37" s="151" t="s">
        <v>80</v>
      </c>
      <c r="C37" s="146">
        <v>4912</v>
      </c>
      <c r="D37" s="41"/>
      <c r="E37" s="83">
        <f t="shared" si="0"/>
        <v>6.8761811436970674E-2</v>
      </c>
      <c r="F37" s="41">
        <f t="shared" si="1"/>
        <v>0</v>
      </c>
      <c r="G37" s="42">
        <f t="shared" si="2"/>
        <v>4912</v>
      </c>
      <c r="H37" s="42" t="str">
        <f>IF(C37&lt;&gt;"", IF(RANK(G37, $G$4:$G$61)+COUNTIF(G$4:G37,G37)-1&lt;=(C$64-F$62),RANK(G37, $G$4:$G$61)+COUNTIF(G$4:G37,G37)-1, ""), "")</f>
        <v/>
      </c>
      <c r="I37" s="49">
        <f t="shared" si="3"/>
        <v>0</v>
      </c>
      <c r="J37" s="85">
        <f t="shared" si="4"/>
        <v>4.2976658564796589E-3</v>
      </c>
      <c r="K37" s="85">
        <f t="shared" si="5"/>
        <v>0</v>
      </c>
      <c r="L37" s="87">
        <f t="shared" si="6"/>
        <v>-4.2976658564796589E-3</v>
      </c>
    </row>
    <row r="38" spans="2:12" x14ac:dyDescent="0.2">
      <c r="B38" s="151" t="s">
        <v>81</v>
      </c>
      <c r="C38" s="146" t="s">
        <v>32</v>
      </c>
      <c r="D38" s="41"/>
      <c r="E38" s="83" t="str">
        <f t="shared" si="0"/>
        <v/>
      </c>
      <c r="F38" s="41" t="str">
        <f t="shared" si="1"/>
        <v/>
      </c>
      <c r="G38" s="42" t="str">
        <f t="shared" si="2"/>
        <v/>
      </c>
      <c r="H38" s="42" t="str">
        <f>IF(C38&lt;&gt;"", IF(RANK(G38, $G$4:$G$61)+COUNTIF(G$4:G38,G38)-1&lt;=(C$64-F$62),RANK(G38, $G$4:$G$61)+COUNTIF(G$4:G38,G38)-1, ""), "")</f>
        <v/>
      </c>
      <c r="I38" s="49" t="str">
        <f t="shared" si="3"/>
        <v/>
      </c>
      <c r="J38" s="85" t="str">
        <f t="shared" si="4"/>
        <v/>
      </c>
      <c r="K38" s="85" t="str">
        <f t="shared" si="5"/>
        <v/>
      </c>
      <c r="L38" s="87" t="str">
        <f t="shared" si="6"/>
        <v/>
      </c>
    </row>
    <row r="39" spans="2:12" x14ac:dyDescent="0.2">
      <c r="B39" s="151" t="s">
        <v>82</v>
      </c>
      <c r="C39" s="146">
        <v>419</v>
      </c>
      <c r="D39" s="41"/>
      <c r="E39" s="83">
        <f t="shared" si="0"/>
        <v>5.8654721075103245E-3</v>
      </c>
      <c r="F39" s="41">
        <f t="shared" si="1"/>
        <v>0</v>
      </c>
      <c r="G39" s="42">
        <f t="shared" si="2"/>
        <v>419</v>
      </c>
      <c r="H39" s="42" t="str">
        <f>IF(C39&lt;&gt;"", IF(RANK(G39, $G$4:$G$61)+COUNTIF(G$4:G39,G39)-1&lt;=(C$64-F$62),RANK(G39, $G$4:$G$61)+COUNTIF(G$4:G39,G39)-1, ""), "")</f>
        <v/>
      </c>
      <c r="I39" s="49">
        <f t="shared" si="3"/>
        <v>0</v>
      </c>
      <c r="J39" s="85">
        <f t="shared" si="4"/>
        <v>3.6659649712234872E-4</v>
      </c>
      <c r="K39" s="85">
        <f t="shared" si="5"/>
        <v>0</v>
      </c>
      <c r="L39" s="87">
        <f t="shared" si="6"/>
        <v>-3.6659649712234872E-4</v>
      </c>
    </row>
    <row r="40" spans="2:12" x14ac:dyDescent="0.2">
      <c r="B40" s="151" t="s">
        <v>83</v>
      </c>
      <c r="C40" s="146" t="s">
        <v>32</v>
      </c>
      <c r="D40" s="41"/>
      <c r="E40" s="83" t="str">
        <f t="shared" si="0"/>
        <v/>
      </c>
      <c r="F40" s="41" t="str">
        <f t="shared" si="1"/>
        <v/>
      </c>
      <c r="G40" s="42" t="str">
        <f t="shared" si="2"/>
        <v/>
      </c>
      <c r="H40" s="42" t="str">
        <f>IF(C40&lt;&gt;"", IF(RANK(G40, $G$4:$G$61)+COUNTIF(G$4:G40,G40)-1&lt;=(C$64-F$62),RANK(G40, $G$4:$G$61)+COUNTIF(G$4:G40,G40)-1, ""), "")</f>
        <v/>
      </c>
      <c r="I40" s="49" t="str">
        <f t="shared" si="3"/>
        <v/>
      </c>
      <c r="J40" s="85" t="str">
        <f t="shared" si="4"/>
        <v/>
      </c>
      <c r="K40" s="85" t="str">
        <f t="shared" si="5"/>
        <v/>
      </c>
      <c r="L40" s="87" t="str">
        <f t="shared" si="6"/>
        <v/>
      </c>
    </row>
    <row r="41" spans="2:12" x14ac:dyDescent="0.2">
      <c r="B41" s="151" t="s">
        <v>84</v>
      </c>
      <c r="C41" s="146">
        <v>296</v>
      </c>
      <c r="D41" s="41"/>
      <c r="E41" s="83">
        <f t="shared" si="0"/>
        <v>4.1436270735633789E-3</v>
      </c>
      <c r="F41" s="41">
        <f t="shared" si="1"/>
        <v>0</v>
      </c>
      <c r="G41" s="42">
        <f t="shared" si="2"/>
        <v>296</v>
      </c>
      <c r="H41" s="42" t="str">
        <f>IF(C41&lt;&gt;"", IF(RANK(G41, $G$4:$G$61)+COUNTIF(G$4:G41,G41)-1&lt;=(C$64-F$62),RANK(G41, $G$4:$G$61)+COUNTIF(G$4:G41,G41)-1, ""), "")</f>
        <v/>
      </c>
      <c r="I41" s="49">
        <f t="shared" si="3"/>
        <v>0</v>
      </c>
      <c r="J41" s="85">
        <f t="shared" si="4"/>
        <v>2.5897986431554947E-4</v>
      </c>
      <c r="K41" s="85">
        <f t="shared" si="5"/>
        <v>0</v>
      </c>
      <c r="L41" s="87">
        <f t="shared" si="6"/>
        <v>-2.5897986431554947E-4</v>
      </c>
    </row>
    <row r="42" spans="2:12" x14ac:dyDescent="0.2">
      <c r="B42" s="151" t="s">
        <v>85</v>
      </c>
      <c r="C42" s="146">
        <v>1403</v>
      </c>
      <c r="D42" s="41"/>
      <c r="E42" s="83">
        <f t="shared" si="0"/>
        <v>1.9640232379085881E-2</v>
      </c>
      <c r="F42" s="41">
        <f t="shared" si="1"/>
        <v>0</v>
      </c>
      <c r="G42" s="42">
        <f t="shared" si="2"/>
        <v>1403</v>
      </c>
      <c r="H42" s="42" t="str">
        <f>IF(C42&lt;&gt;"", IF(RANK(G42, $G$4:$G$61)+COUNTIF(G$4:G42,G42)-1&lt;=(C$64-F$62),RANK(G42, $G$4:$G$61)+COUNTIF(G$4:G42,G42)-1, ""), "")</f>
        <v/>
      </c>
      <c r="I42" s="49">
        <f t="shared" si="3"/>
        <v>0</v>
      </c>
      <c r="J42" s="85">
        <f t="shared" si="4"/>
        <v>1.227529559576743E-3</v>
      </c>
      <c r="K42" s="85">
        <f t="shared" si="5"/>
        <v>0</v>
      </c>
      <c r="L42" s="87">
        <f t="shared" si="6"/>
        <v>-1.227529559576743E-3</v>
      </c>
    </row>
    <row r="43" spans="2:12" x14ac:dyDescent="0.2">
      <c r="B43" s="151" t="s">
        <v>86</v>
      </c>
      <c r="C43" s="146">
        <v>3153</v>
      </c>
      <c r="D43" s="41"/>
      <c r="E43" s="83">
        <f t="shared" si="0"/>
        <v>4.4138027577518023E-2</v>
      </c>
      <c r="F43" s="41">
        <f t="shared" si="1"/>
        <v>0</v>
      </c>
      <c r="G43" s="42">
        <f t="shared" si="2"/>
        <v>3153</v>
      </c>
      <c r="H43" s="42" t="str">
        <f>IF(C43&lt;&gt;"", IF(RANK(G43, $G$4:$G$61)+COUNTIF(G$4:G43,G43)-1&lt;=(C$64-F$62),RANK(G43, $G$4:$G$61)+COUNTIF(G$4:G43,G43)-1, ""), "")</f>
        <v/>
      </c>
      <c r="I43" s="49">
        <f t="shared" si="3"/>
        <v>0</v>
      </c>
      <c r="J43" s="85">
        <f t="shared" si="4"/>
        <v>2.7586605141450252E-3</v>
      </c>
      <c r="K43" s="85">
        <f t="shared" si="5"/>
        <v>0</v>
      </c>
      <c r="L43" s="87">
        <f t="shared" si="6"/>
        <v>-2.7586605141450252E-3</v>
      </c>
    </row>
    <row r="44" spans="2:12" x14ac:dyDescent="0.2">
      <c r="B44" s="151" t="s">
        <v>87</v>
      </c>
      <c r="C44" s="146">
        <v>310</v>
      </c>
      <c r="D44" s="41"/>
      <c r="E44" s="83">
        <f t="shared" si="0"/>
        <v>4.3396094351508367E-3</v>
      </c>
      <c r="F44" s="41">
        <f t="shared" si="1"/>
        <v>0</v>
      </c>
      <c r="G44" s="42">
        <f t="shared" si="2"/>
        <v>310</v>
      </c>
      <c r="H44" s="42" t="str">
        <f>IF(C44&lt;&gt;"", IF(RANK(G44, $G$4:$G$61)+COUNTIF(G$4:G44,G44)-1&lt;=(C$64-F$62),RANK(G44, $G$4:$G$61)+COUNTIF(G$4:G44,G44)-1, ""), "")</f>
        <v/>
      </c>
      <c r="I44" s="49">
        <f t="shared" si="3"/>
        <v>0</v>
      </c>
      <c r="J44" s="85">
        <f t="shared" si="4"/>
        <v>2.7122891195209575E-4</v>
      </c>
      <c r="K44" s="85">
        <f t="shared" si="5"/>
        <v>0</v>
      </c>
      <c r="L44" s="87">
        <f t="shared" si="6"/>
        <v>-2.7122891195209575E-4</v>
      </c>
    </row>
    <row r="45" spans="2:12" x14ac:dyDescent="0.2">
      <c r="B45" s="151" t="s">
        <v>88</v>
      </c>
      <c r="C45" s="146" t="s">
        <v>32</v>
      </c>
      <c r="D45" s="41"/>
      <c r="E45" s="83" t="str">
        <f t="shared" si="0"/>
        <v/>
      </c>
      <c r="F45" s="41" t="str">
        <f t="shared" si="1"/>
        <v/>
      </c>
      <c r="G45" s="42" t="str">
        <f t="shared" si="2"/>
        <v/>
      </c>
      <c r="H45" s="42" t="str">
        <f>IF(C45&lt;&gt;"", IF(RANK(G45, $G$4:$G$61)+COUNTIF(G$4:G45,G45)-1&lt;=(C$64-F$62),RANK(G45, $G$4:$G$61)+COUNTIF(G$4:G45,G45)-1, ""), "")</f>
        <v/>
      </c>
      <c r="I45" s="49" t="str">
        <f t="shared" si="3"/>
        <v/>
      </c>
      <c r="J45" s="85" t="str">
        <f t="shared" si="4"/>
        <v/>
      </c>
      <c r="K45" s="85" t="str">
        <f t="shared" si="5"/>
        <v/>
      </c>
      <c r="L45" s="87" t="str">
        <f t="shared" si="6"/>
        <v/>
      </c>
    </row>
    <row r="46" spans="2:12" x14ac:dyDescent="0.2">
      <c r="B46" s="151" t="s">
        <v>89</v>
      </c>
      <c r="C46" s="146">
        <v>1993</v>
      </c>
      <c r="D46" s="41"/>
      <c r="E46" s="83">
        <f t="shared" si="0"/>
        <v>2.789948904598586E-2</v>
      </c>
      <c r="F46" s="41">
        <f t="shared" si="1"/>
        <v>0</v>
      </c>
      <c r="G46" s="42">
        <f t="shared" si="2"/>
        <v>1993</v>
      </c>
      <c r="H46" s="42" t="str">
        <f>IF(C46&lt;&gt;"", IF(RANK(G46, $G$4:$G$61)+COUNTIF(G$4:G46,G46)-1&lt;=(C$64-F$62),RANK(G46, $G$4:$G$61)+COUNTIF(G$4:G46,G46)-1, ""), "")</f>
        <v/>
      </c>
      <c r="I46" s="49">
        <f t="shared" si="3"/>
        <v>0</v>
      </c>
      <c r="J46" s="85">
        <f t="shared" si="4"/>
        <v>1.7437394242597638E-3</v>
      </c>
      <c r="K46" s="85">
        <f t="shared" si="5"/>
        <v>0</v>
      </c>
      <c r="L46" s="87">
        <f t="shared" si="6"/>
        <v>-1.7437394242597638E-3</v>
      </c>
    </row>
    <row r="47" spans="2:12" x14ac:dyDescent="0.2">
      <c r="B47" s="151" t="s">
        <v>90</v>
      </c>
      <c r="C47" s="146">
        <v>252</v>
      </c>
      <c r="D47" s="41"/>
      <c r="E47" s="83">
        <f t="shared" si="0"/>
        <v>3.5276825085742282E-3</v>
      </c>
      <c r="F47" s="41">
        <f t="shared" si="1"/>
        <v>0</v>
      </c>
      <c r="G47" s="42">
        <f t="shared" si="2"/>
        <v>252</v>
      </c>
      <c r="H47" s="42" t="str">
        <f>IF(C47&lt;&gt;"", IF(RANK(G47, $G$4:$G$61)+COUNTIF(G$4:G47,G47)-1&lt;=(C$64-F$62),RANK(G47, $G$4:$G$61)+COUNTIF(G$4:G47,G47)-1, ""), "")</f>
        <v/>
      </c>
      <c r="I47" s="49">
        <f t="shared" si="3"/>
        <v>0</v>
      </c>
      <c r="J47" s="85">
        <f t="shared" si="4"/>
        <v>2.2048285745783266E-4</v>
      </c>
      <c r="K47" s="85">
        <f t="shared" si="5"/>
        <v>0</v>
      </c>
      <c r="L47" s="87">
        <f t="shared" si="6"/>
        <v>-2.2048285745783266E-4</v>
      </c>
    </row>
    <row r="48" spans="2:12" x14ac:dyDescent="0.2">
      <c r="B48" s="151" t="s">
        <v>91</v>
      </c>
      <c r="C48" s="146">
        <v>551</v>
      </c>
      <c r="D48" s="41"/>
      <c r="E48" s="83">
        <f t="shared" si="0"/>
        <v>7.7133058024777771E-3</v>
      </c>
      <c r="F48" s="41">
        <f t="shared" si="1"/>
        <v>0</v>
      </c>
      <c r="G48" s="42">
        <f t="shared" si="2"/>
        <v>551</v>
      </c>
      <c r="H48" s="42" t="str">
        <f>IF(C48&lt;&gt;"", IF(RANK(G48, $G$4:$G$61)+COUNTIF(G$4:G48,G48)-1&lt;=(C$64-F$62),RANK(G48, $G$4:$G$61)+COUNTIF(G$4:G48,G48)-1, ""), "")</f>
        <v/>
      </c>
      <c r="I48" s="49">
        <f t="shared" si="3"/>
        <v>0</v>
      </c>
      <c r="J48" s="85">
        <f t="shared" si="4"/>
        <v>4.8208751769549917E-4</v>
      </c>
      <c r="K48" s="85">
        <f t="shared" si="5"/>
        <v>0</v>
      </c>
      <c r="L48" s="87">
        <f t="shared" si="6"/>
        <v>-4.8208751769549917E-4</v>
      </c>
    </row>
    <row r="49" spans="2:12" x14ac:dyDescent="0.2">
      <c r="B49" s="151" t="s">
        <v>92</v>
      </c>
      <c r="C49" s="146" t="s">
        <v>32</v>
      </c>
      <c r="D49" s="41"/>
      <c r="E49" s="83" t="str">
        <f t="shared" si="0"/>
        <v/>
      </c>
      <c r="F49" s="41" t="str">
        <f t="shared" si="1"/>
        <v/>
      </c>
      <c r="G49" s="42" t="str">
        <f t="shared" si="2"/>
        <v/>
      </c>
      <c r="H49" s="42" t="str">
        <f>IF(C49&lt;&gt;"", IF(RANK(G49, $G$4:$G$61)+COUNTIF(G$4:G49,G49)-1&lt;=(C$64-F$62),RANK(G49, $G$4:$G$61)+COUNTIF(G$4:G49,G49)-1, ""), "")</f>
        <v/>
      </c>
      <c r="I49" s="49" t="str">
        <f t="shared" si="3"/>
        <v/>
      </c>
      <c r="J49" s="85" t="str">
        <f t="shared" si="4"/>
        <v/>
      </c>
      <c r="K49" s="85" t="str">
        <f t="shared" si="5"/>
        <v/>
      </c>
      <c r="L49" s="87" t="str">
        <f t="shared" si="6"/>
        <v/>
      </c>
    </row>
    <row r="50" spans="2:12" x14ac:dyDescent="0.2">
      <c r="B50" s="152" t="s">
        <v>93</v>
      </c>
      <c r="C50" s="147">
        <v>191869</v>
      </c>
      <c r="D50" s="142"/>
      <c r="E50" s="143">
        <f t="shared" si="0"/>
        <v>2.6859242668159866</v>
      </c>
      <c r="F50" s="142">
        <f t="shared" si="1"/>
        <v>2</v>
      </c>
      <c r="G50" s="144">
        <f t="shared" si="2"/>
        <v>48999</v>
      </c>
      <c r="H50" s="144">
        <f>IF(C50&lt;&gt;"", IF(RANK(G50, $G$4:$G$61)+COUNTIF(G$4:G50,G50)-1&lt;=(C$64-F$62),RANK(G50, $G$4:$G$61)+COUNTIF(G$4:G50,G50)-1, ""), "")</f>
        <v>2</v>
      </c>
      <c r="I50" s="144">
        <f t="shared" si="3"/>
        <v>3</v>
      </c>
      <c r="J50" s="130">
        <f t="shared" si="4"/>
        <v>0.16787232292689244</v>
      </c>
      <c r="K50" s="130">
        <f t="shared" si="5"/>
        <v>0.2</v>
      </c>
      <c r="L50" s="131">
        <f t="shared" si="6"/>
        <v>3.2127677073107569E-2</v>
      </c>
    </row>
    <row r="51" spans="2:12" x14ac:dyDescent="0.2">
      <c r="B51" s="151" t="s">
        <v>94</v>
      </c>
      <c r="C51" s="146">
        <v>5587</v>
      </c>
      <c r="D51" s="41"/>
      <c r="E51" s="83">
        <f t="shared" si="0"/>
        <v>7.8210961013508787E-2</v>
      </c>
      <c r="F51" s="41">
        <f t="shared" si="1"/>
        <v>0</v>
      </c>
      <c r="G51" s="42">
        <f t="shared" si="2"/>
        <v>5587</v>
      </c>
      <c r="H51" s="42" t="str">
        <f>IF(C51&lt;&gt;"", IF(RANK(G51, $G$4:$G$61)+COUNTIF(G$4:G51,G51)-1&lt;=(C$64-F$62),RANK(G51, $G$4:$G$61)+COUNTIF(G$4:G51,G51)-1, ""), "")</f>
        <v/>
      </c>
      <c r="I51" s="49">
        <f t="shared" si="3"/>
        <v>0</v>
      </c>
      <c r="J51" s="85">
        <f t="shared" si="4"/>
        <v>4.8882449389559962E-3</v>
      </c>
      <c r="K51" s="85">
        <f t="shared" si="5"/>
        <v>0</v>
      </c>
      <c r="L51" s="87">
        <f t="shared" si="6"/>
        <v>-4.8882449389559962E-3</v>
      </c>
    </row>
    <row r="52" spans="2:12" x14ac:dyDescent="0.2">
      <c r="B52" s="151" t="s">
        <v>95</v>
      </c>
      <c r="C52" s="146">
        <v>855</v>
      </c>
      <c r="D52" s="41"/>
      <c r="E52" s="83">
        <f t="shared" si="0"/>
        <v>1.1968922796948275E-2</v>
      </c>
      <c r="F52" s="41">
        <f t="shared" si="1"/>
        <v>0</v>
      </c>
      <c r="G52" s="42">
        <f t="shared" si="2"/>
        <v>855</v>
      </c>
      <c r="H52" s="42" t="str">
        <f>IF(C52&lt;&gt;"", IF(RANK(G52, $G$4:$G$61)+COUNTIF(G$4:G52,G52)-1&lt;=(C$64-F$62),RANK(G52, $G$4:$G$61)+COUNTIF(G$4:G52,G52)-1, ""), "")</f>
        <v/>
      </c>
      <c r="I52" s="49">
        <f t="shared" si="3"/>
        <v>0</v>
      </c>
      <c r="J52" s="85">
        <f t="shared" si="4"/>
        <v>7.4806683780336079E-4</v>
      </c>
      <c r="K52" s="85">
        <f t="shared" si="5"/>
        <v>0</v>
      </c>
      <c r="L52" s="87">
        <f t="shared" si="6"/>
        <v>-7.4806683780336079E-4</v>
      </c>
    </row>
    <row r="53" spans="2:12" x14ac:dyDescent="0.2">
      <c r="B53" s="151" t="s">
        <v>96</v>
      </c>
      <c r="C53" s="146">
        <v>1351</v>
      </c>
      <c r="D53" s="41"/>
      <c r="E53" s="83">
        <f t="shared" si="0"/>
        <v>1.8912297893189614E-2</v>
      </c>
      <c r="F53" s="41">
        <f t="shared" si="1"/>
        <v>0</v>
      </c>
      <c r="G53" s="42">
        <f t="shared" si="2"/>
        <v>1351</v>
      </c>
      <c r="H53" s="42" t="str">
        <f>IF(C53&lt;&gt;"", IF(RANK(G53, $G$4:$G$61)+COUNTIF(G$4:G53,G53)-1&lt;=(C$64-F$62),RANK(G53, $G$4:$G$61)+COUNTIF(G$4:G53,G53)-1, ""), "")</f>
        <v/>
      </c>
      <c r="I53" s="49">
        <f t="shared" si="3"/>
        <v>0</v>
      </c>
      <c r="J53" s="85">
        <f t="shared" si="4"/>
        <v>1.1820330969267139E-3</v>
      </c>
      <c r="K53" s="85">
        <f t="shared" si="5"/>
        <v>0</v>
      </c>
      <c r="L53" s="87">
        <f t="shared" si="6"/>
        <v>-1.1820330969267139E-3</v>
      </c>
    </row>
    <row r="54" spans="2:12" x14ac:dyDescent="0.2">
      <c r="B54" s="151" t="s">
        <v>97</v>
      </c>
      <c r="C54" s="146">
        <v>18136</v>
      </c>
      <c r="D54" s="41"/>
      <c r="E54" s="83">
        <f t="shared" si="0"/>
        <v>0.2538811506964373</v>
      </c>
      <c r="F54" s="41">
        <f t="shared" si="1"/>
        <v>0</v>
      </c>
      <c r="G54" s="42">
        <f t="shared" si="2"/>
        <v>18136</v>
      </c>
      <c r="H54" s="42" t="str">
        <f>IF(C54&lt;&gt;"", IF(RANK(G54, $G$4:$G$61)+COUNTIF(G$4:G54,G54)-1&lt;=(C$64-F$62),RANK(G54, $G$4:$G$61)+COUNTIF(G$4:G54,G54)-1, ""), "")</f>
        <v/>
      </c>
      <c r="I54" s="49">
        <f t="shared" si="3"/>
        <v>0</v>
      </c>
      <c r="J54" s="85">
        <f t="shared" si="4"/>
        <v>1.586776628117164E-2</v>
      </c>
      <c r="K54" s="85">
        <f t="shared" si="5"/>
        <v>0</v>
      </c>
      <c r="L54" s="87">
        <f t="shared" si="6"/>
        <v>-1.586776628117164E-2</v>
      </c>
    </row>
    <row r="55" spans="2:12" x14ac:dyDescent="0.2">
      <c r="B55" s="151" t="s">
        <v>98</v>
      </c>
      <c r="C55" s="146" t="s">
        <v>32</v>
      </c>
      <c r="D55" s="41"/>
      <c r="E55" s="83" t="str">
        <f t="shared" si="0"/>
        <v/>
      </c>
      <c r="F55" s="41" t="str">
        <f t="shared" si="1"/>
        <v/>
      </c>
      <c r="G55" s="42" t="str">
        <f t="shared" si="2"/>
        <v/>
      </c>
      <c r="H55" s="42" t="str">
        <f>IF(C55&lt;&gt;"", IF(RANK(G55, $G$4:$G$61)+COUNTIF(G$4:G55,G55)-1&lt;=(C$64-F$62),RANK(G55, $G$4:$G$61)+COUNTIF(G$4:G55,G55)-1, ""), "")</f>
        <v/>
      </c>
      <c r="I55" s="49" t="str">
        <f t="shared" si="3"/>
        <v/>
      </c>
      <c r="J55" s="85" t="str">
        <f t="shared" si="4"/>
        <v/>
      </c>
      <c r="K55" s="85" t="str">
        <f t="shared" si="5"/>
        <v/>
      </c>
      <c r="L55" s="87" t="str">
        <f t="shared" si="6"/>
        <v/>
      </c>
    </row>
    <row r="56" spans="2:12" x14ac:dyDescent="0.2">
      <c r="B56" s="151" t="s">
        <v>99</v>
      </c>
      <c r="C56" s="146" t="s">
        <v>32</v>
      </c>
      <c r="D56" s="41"/>
      <c r="E56" s="83" t="str">
        <f t="shared" si="0"/>
        <v/>
      </c>
      <c r="F56" s="41" t="str">
        <f t="shared" si="1"/>
        <v/>
      </c>
      <c r="G56" s="42" t="str">
        <f t="shared" si="2"/>
        <v/>
      </c>
      <c r="H56" s="42" t="str">
        <f>IF(C56&lt;&gt;"", IF(RANK(G56, $G$4:$G$61)+COUNTIF(G$4:G56,G56)-1&lt;=(C$64-F$62),RANK(G56, $G$4:$G$61)+COUNTIF(G$4:G56,G56)-1, ""), "")</f>
        <v/>
      </c>
      <c r="I56" s="49" t="str">
        <f t="shared" si="3"/>
        <v/>
      </c>
      <c r="J56" s="85" t="str">
        <f t="shared" si="4"/>
        <v/>
      </c>
      <c r="K56" s="85" t="str">
        <f t="shared" si="5"/>
        <v/>
      </c>
      <c r="L56" s="87" t="str">
        <f t="shared" si="6"/>
        <v/>
      </c>
    </row>
    <row r="57" spans="2:12" x14ac:dyDescent="0.2">
      <c r="B57" s="151" t="s">
        <v>100</v>
      </c>
      <c r="C57" s="146" t="s">
        <v>32</v>
      </c>
      <c r="D57" s="41"/>
      <c r="E57" s="83" t="str">
        <f t="shared" si="0"/>
        <v/>
      </c>
      <c r="F57" s="41" t="str">
        <f t="shared" si="1"/>
        <v/>
      </c>
      <c r="G57" s="42" t="str">
        <f t="shared" si="2"/>
        <v/>
      </c>
      <c r="H57" s="42" t="str">
        <f>IF(C57&lt;&gt;"", IF(RANK(G57, $G$4:$G$61)+COUNTIF(G$4:G57,G57)-1&lt;=(C$64-F$62),RANK(G57, $G$4:$G$61)+COUNTIF(G$4:G57,G57)-1, ""), "")</f>
        <v/>
      </c>
      <c r="I57" s="49" t="str">
        <f t="shared" si="3"/>
        <v/>
      </c>
      <c r="J57" s="85" t="str">
        <f t="shared" si="4"/>
        <v/>
      </c>
      <c r="K57" s="85" t="str">
        <f t="shared" si="5"/>
        <v/>
      </c>
      <c r="L57" s="87" t="str">
        <f t="shared" si="6"/>
        <v/>
      </c>
    </row>
    <row r="58" spans="2:12" x14ac:dyDescent="0.2">
      <c r="B58" s="151" t="s">
        <v>101</v>
      </c>
      <c r="C58" s="146" t="s">
        <v>32</v>
      </c>
      <c r="D58" s="41"/>
      <c r="E58" s="83" t="str">
        <f t="shared" si="0"/>
        <v/>
      </c>
      <c r="F58" s="41" t="str">
        <f t="shared" si="1"/>
        <v/>
      </c>
      <c r="G58" s="42" t="str">
        <f t="shared" si="2"/>
        <v/>
      </c>
      <c r="H58" s="42" t="str">
        <f>IF(C58&lt;&gt;"", IF(RANK(G58, $G$4:$G$61)+COUNTIF(G$4:G58,G58)-1&lt;=(C$64-F$62),RANK(G58, $G$4:$G$61)+COUNTIF(G$4:G58,G58)-1, ""), "")</f>
        <v/>
      </c>
      <c r="I58" s="49" t="str">
        <f t="shared" si="3"/>
        <v/>
      </c>
      <c r="J58" s="85" t="str">
        <f t="shared" si="4"/>
        <v/>
      </c>
      <c r="K58" s="85" t="str">
        <f t="shared" si="5"/>
        <v/>
      </c>
      <c r="L58" s="87" t="str">
        <f t="shared" si="6"/>
        <v/>
      </c>
    </row>
    <row r="59" spans="2:12" x14ac:dyDescent="0.2">
      <c r="B59" s="151" t="s">
        <v>102</v>
      </c>
      <c r="C59" s="146" t="s">
        <v>32</v>
      </c>
      <c r="D59" s="41"/>
      <c r="E59" s="83" t="str">
        <f t="shared" si="0"/>
        <v/>
      </c>
      <c r="F59" s="41" t="str">
        <f t="shared" si="1"/>
        <v/>
      </c>
      <c r="G59" s="42" t="str">
        <f t="shared" si="2"/>
        <v/>
      </c>
      <c r="H59" s="42" t="str">
        <f>IF(C59&lt;&gt;"", IF(RANK(G59, $G$4:$G$61)+COUNTIF(G$4:G59,G59)-1&lt;=(C$64-F$62),RANK(G59, $G$4:$G$61)+COUNTIF(G$4:G59,G59)-1, ""), "")</f>
        <v/>
      </c>
      <c r="I59" s="49" t="str">
        <f t="shared" si="3"/>
        <v/>
      </c>
      <c r="J59" s="85" t="str">
        <f t="shared" si="4"/>
        <v/>
      </c>
      <c r="K59" s="85" t="str">
        <f t="shared" si="5"/>
        <v/>
      </c>
      <c r="L59" s="87" t="str">
        <f t="shared" si="6"/>
        <v/>
      </c>
    </row>
    <row r="60" spans="2:12" x14ac:dyDescent="0.2">
      <c r="B60" s="151" t="s">
        <v>103</v>
      </c>
      <c r="C60" s="146" t="s">
        <v>32</v>
      </c>
      <c r="D60" s="41"/>
      <c r="E60" s="83" t="str">
        <f t="shared" si="0"/>
        <v/>
      </c>
      <c r="F60" s="41" t="str">
        <f t="shared" si="1"/>
        <v/>
      </c>
      <c r="G60" s="42" t="str">
        <f t="shared" si="2"/>
        <v/>
      </c>
      <c r="H60" s="42" t="str">
        <f>IF(C60&lt;&gt;"", IF(RANK(G60, $G$4:$G$61)+COUNTIF(G$4:G60,G60)-1&lt;=(C$64-F$62),RANK(G60, $G$4:$G$61)+COUNTIF(G$4:G60,G60)-1, ""), "")</f>
        <v/>
      </c>
      <c r="I60" s="49" t="str">
        <f t="shared" si="3"/>
        <v/>
      </c>
      <c r="J60" s="85" t="str">
        <f t="shared" si="4"/>
        <v/>
      </c>
      <c r="K60" s="85" t="str">
        <f t="shared" si="5"/>
        <v/>
      </c>
      <c r="L60" s="87" t="str">
        <f t="shared" si="6"/>
        <v/>
      </c>
    </row>
    <row r="61" spans="2:12" ht="17" thickBot="1" x14ac:dyDescent="0.25">
      <c r="B61" s="153" t="s">
        <v>104</v>
      </c>
      <c r="C61" s="146" t="s">
        <v>32</v>
      </c>
      <c r="D61" s="84"/>
      <c r="E61" s="83" t="str">
        <f t="shared" si="0"/>
        <v/>
      </c>
      <c r="F61" s="84" t="str">
        <f t="shared" si="1"/>
        <v/>
      </c>
      <c r="G61" s="42" t="str">
        <f t="shared" si="2"/>
        <v/>
      </c>
      <c r="H61" s="42" t="str">
        <f>IF(C61&lt;&gt;"", IF(RANK(G61, $G$4:$G$61)+COUNTIF(G$4:G61,G61)-1&lt;=(C$64-F$62),RANK(G61, $G$4:$G$61)+COUNTIF(G$4:G61,G61)-1, ""), "")</f>
        <v/>
      </c>
      <c r="I61" s="49" t="str">
        <f t="shared" si="3"/>
        <v/>
      </c>
      <c r="J61" s="85" t="str">
        <f t="shared" si="4"/>
        <v/>
      </c>
      <c r="K61" s="85" t="str">
        <f t="shared" si="5"/>
        <v/>
      </c>
      <c r="L61" s="88" t="str">
        <f t="shared" si="6"/>
        <v/>
      </c>
    </row>
    <row r="62" spans="2:12" ht="17" thickBot="1" x14ac:dyDescent="0.25">
      <c r="B62" s="154" t="s">
        <v>0</v>
      </c>
      <c r="C62" s="148">
        <f>SUM(C4:C61)</f>
        <v>1142946</v>
      </c>
      <c r="D62" s="51">
        <f>_xlfn.FLOOR.MATH(C62/(C64+1))+1</f>
        <v>71435</v>
      </c>
      <c r="E62" s="109"/>
      <c r="F62" s="51">
        <f>SUM(F4:F61)</f>
        <v>13</v>
      </c>
      <c r="G62" s="51"/>
      <c r="H62" s="51"/>
      <c r="I62" s="52">
        <f>SUM(I4:I61)</f>
        <v>15</v>
      </c>
      <c r="J62" s="59">
        <f>SUM(J4:J61)</f>
        <v>1</v>
      </c>
      <c r="K62" s="59">
        <f>SUM(K4:K61)</f>
        <v>1</v>
      </c>
      <c r="L62" s="60">
        <f>SUM(L4:L61)</f>
        <v>0</v>
      </c>
    </row>
    <row r="63" spans="2:12" x14ac:dyDescent="0.2">
      <c r="B63" s="45" t="s">
        <v>1</v>
      </c>
      <c r="C63" s="112">
        <v>2025070</v>
      </c>
      <c r="D63" s="113"/>
      <c r="E63" s="61"/>
      <c r="F63" s="61"/>
      <c r="G63" s="61"/>
      <c r="H63" s="61"/>
      <c r="I63" s="61"/>
      <c r="J63" s="61"/>
      <c r="K63" s="61"/>
      <c r="L63" s="62"/>
    </row>
    <row r="64" spans="2:12" ht="17" thickBot="1" x14ac:dyDescent="0.25">
      <c r="B64" s="46" t="s">
        <v>3</v>
      </c>
      <c r="C64" s="79">
        <v>15</v>
      </c>
      <c r="D64" s="47"/>
      <c r="E64" s="47"/>
      <c r="F64" s="47"/>
      <c r="G64" s="47"/>
      <c r="H64" s="47"/>
      <c r="I64" s="47"/>
      <c r="J64" s="47"/>
      <c r="K64" s="47"/>
      <c r="L64" s="4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7467D-9B84-384F-9528-6AFA58E2FEC9}">
  <sheetPr codeName="Sheet8"/>
  <dimension ref="B2:L64"/>
  <sheetViews>
    <sheetView workbookViewId="0">
      <selection activeCell="O14" sqref="O14"/>
    </sheetView>
  </sheetViews>
  <sheetFormatPr baseColWidth="10" defaultColWidth="11" defaultRowHeight="16" x14ac:dyDescent="0.2"/>
  <cols>
    <col min="2" max="2" width="43.1640625" customWidth="1"/>
    <col min="10" max="10" width="11.5" customWidth="1"/>
  </cols>
  <sheetData>
    <row r="2" spans="2:12" ht="20" thickBot="1" x14ac:dyDescent="0.3">
      <c r="B2" s="43" t="s">
        <v>43</v>
      </c>
      <c r="D2" s="55"/>
      <c r="E2" s="55"/>
      <c r="F2" s="55"/>
      <c r="G2" s="55"/>
      <c r="H2" s="56"/>
      <c r="I2" s="56"/>
    </row>
    <row r="3" spans="2:12" ht="52" thickBot="1" x14ac:dyDescent="0.25">
      <c r="B3" s="149" t="s">
        <v>17</v>
      </c>
      <c r="C3" s="145" t="s">
        <v>18</v>
      </c>
      <c r="D3" s="51" t="s">
        <v>19</v>
      </c>
      <c r="E3" s="51" t="s">
        <v>20</v>
      </c>
      <c r="F3" s="51" t="s">
        <v>21</v>
      </c>
      <c r="G3" s="51" t="s">
        <v>5</v>
      </c>
      <c r="H3" s="51" t="s">
        <v>22</v>
      </c>
      <c r="I3" s="52" t="s">
        <v>23</v>
      </c>
      <c r="J3" s="53" t="s">
        <v>25</v>
      </c>
      <c r="K3" s="51" t="s">
        <v>24</v>
      </c>
      <c r="L3" s="54" t="s">
        <v>9</v>
      </c>
    </row>
    <row r="4" spans="2:12" x14ac:dyDescent="0.2">
      <c r="B4" s="150" t="s">
        <v>47</v>
      </c>
      <c r="C4" s="146" t="s">
        <v>32</v>
      </c>
      <c r="D4" s="42"/>
      <c r="E4" s="83" t="str">
        <f>IF(C4&lt;&gt;"", C4/D$62, "")</f>
        <v/>
      </c>
      <c r="F4" s="42" t="str">
        <f>IF(E4&lt;&gt;"", _xlfn.FLOOR.MATH(E4), "")</f>
        <v/>
      </c>
      <c r="G4" s="42" t="str">
        <f>IF(C4&lt;&gt;"", C4-F4*D$62, "")</f>
        <v/>
      </c>
      <c r="H4" s="42" t="str">
        <f>IF(C4&lt;&gt;"", IF(RANK(G4, $G$4:$G$61)+COUNTIF(G$4:G4,G4)-1&lt;=(C$64-F$62),RANK(G4, $G$4:$G$61)+COUNTIF(G$4:G4,G4)-1, ""), "")</f>
        <v/>
      </c>
      <c r="I4" s="49" t="str">
        <f>IF(H4&lt;&gt;"", F4+1, F4)</f>
        <v/>
      </c>
      <c r="J4" s="85" t="str">
        <f>IF(C4&lt;&gt;"", C4/$C$62, "")</f>
        <v/>
      </c>
      <c r="K4" s="85" t="str">
        <f>IF(I4&lt;&gt;"", I4/I$62, "")</f>
        <v/>
      </c>
      <c r="L4" s="86" t="str">
        <f>IF(K4&lt;&gt;"", K4-J4, "")</f>
        <v/>
      </c>
    </row>
    <row r="5" spans="2:12" x14ac:dyDescent="0.2">
      <c r="B5" s="151" t="s">
        <v>48</v>
      </c>
      <c r="C5" s="146" t="s">
        <v>32</v>
      </c>
      <c r="D5" s="41"/>
      <c r="E5" s="83" t="str">
        <f t="shared" ref="E5:E61" si="0">IF(C5&lt;&gt;"", C5/D$62, "")</f>
        <v/>
      </c>
      <c r="F5" s="41" t="str">
        <f t="shared" ref="F5:F61" si="1">IF(E5&lt;&gt;"", _xlfn.FLOOR.MATH(E5), "")</f>
        <v/>
      </c>
      <c r="G5" s="42" t="str">
        <f t="shared" ref="G5:G61" si="2">IF(C5&lt;&gt;"", C5-F5*D$62, "")</f>
        <v/>
      </c>
      <c r="H5" s="42" t="str">
        <f>IF(C5&lt;&gt;"", IF(RANK(G5, $G$4:$G$61)+COUNTIF(G$4:G5,G5)-1&lt;=(C$64-F$62),RANK(G5, $G$4:$G$61)+COUNTIF(G$4:G5,G5)-1, ""), "")</f>
        <v/>
      </c>
      <c r="I5" s="49" t="str">
        <f t="shared" ref="I5:I61" si="3">IF(H5&lt;&gt;"", F5+1, F5)</f>
        <v/>
      </c>
      <c r="J5" s="85" t="str">
        <f t="shared" ref="J5:J61" si="4">IF(C5&lt;&gt;"", C5/$C$62, "")</f>
        <v/>
      </c>
      <c r="K5" s="85" t="str">
        <f t="shared" ref="K5:K61" si="5">IF(I5&lt;&gt;"", I5/I$62, "")</f>
        <v/>
      </c>
      <c r="L5" s="87" t="str">
        <f t="shared" ref="L5:L61" si="6">IF(K5&lt;&gt;"", K5-J5, "")</f>
        <v/>
      </c>
    </row>
    <row r="6" spans="2:12" x14ac:dyDescent="0.2">
      <c r="B6" s="151" t="s">
        <v>49</v>
      </c>
      <c r="C6" s="146" t="s">
        <v>32</v>
      </c>
      <c r="D6" s="41"/>
      <c r="E6" s="83" t="str">
        <f t="shared" si="0"/>
        <v/>
      </c>
      <c r="F6" s="41" t="str">
        <f t="shared" si="1"/>
        <v/>
      </c>
      <c r="G6" s="42" t="str">
        <f t="shared" si="2"/>
        <v/>
      </c>
      <c r="H6" s="42" t="str">
        <f>IF(C6&lt;&gt;"", IF(RANK(G6, $G$4:$G$61)+COUNTIF(G$4:G6,G6)-1&lt;=(C$64-F$62),RANK(G6, $G$4:$G$61)+COUNTIF(G$4:G6,G6)-1, ""), "")</f>
        <v/>
      </c>
      <c r="I6" s="49" t="str">
        <f t="shared" si="3"/>
        <v/>
      </c>
      <c r="J6" s="85" t="str">
        <f t="shared" si="4"/>
        <v/>
      </c>
      <c r="K6" s="85" t="str">
        <f t="shared" si="5"/>
        <v/>
      </c>
      <c r="L6" s="87" t="str">
        <f t="shared" si="6"/>
        <v/>
      </c>
    </row>
    <row r="7" spans="2:12" x14ac:dyDescent="0.2">
      <c r="B7" s="151" t="s">
        <v>50</v>
      </c>
      <c r="C7" s="146" t="s">
        <v>32</v>
      </c>
      <c r="D7" s="41"/>
      <c r="E7" s="83" t="str">
        <f t="shared" si="0"/>
        <v/>
      </c>
      <c r="F7" s="41" t="str">
        <f t="shared" si="1"/>
        <v/>
      </c>
      <c r="G7" s="42" t="str">
        <f t="shared" si="2"/>
        <v/>
      </c>
      <c r="H7" s="42" t="str">
        <f>IF(C7&lt;&gt;"", IF(RANK(G7, $G$4:$G$61)+COUNTIF(G$4:G7,G7)-1&lt;=(C$64-F$62),RANK(G7, $G$4:$G$61)+COUNTIF(G$4:G7,G7)-1, ""), "")</f>
        <v/>
      </c>
      <c r="I7" s="49" t="str">
        <f t="shared" si="3"/>
        <v/>
      </c>
      <c r="J7" s="85" t="str">
        <f t="shared" si="4"/>
        <v/>
      </c>
      <c r="K7" s="85" t="str">
        <f t="shared" si="5"/>
        <v/>
      </c>
      <c r="L7" s="87" t="str">
        <f t="shared" si="6"/>
        <v/>
      </c>
    </row>
    <row r="8" spans="2:12" x14ac:dyDescent="0.2">
      <c r="B8" s="151" t="s">
        <v>51</v>
      </c>
      <c r="C8" s="146">
        <v>13871</v>
      </c>
      <c r="D8" s="41"/>
      <c r="E8" s="83">
        <f t="shared" si="0"/>
        <v>0.21940494455956092</v>
      </c>
      <c r="F8" s="41">
        <f t="shared" si="1"/>
        <v>0</v>
      </c>
      <c r="G8" s="42">
        <f t="shared" si="2"/>
        <v>13871</v>
      </c>
      <c r="H8" s="42" t="str">
        <f>IF(C8&lt;&gt;"", IF(RANK(G8, $G$4:$G$61)+COUNTIF(G$4:G8,G8)-1&lt;=(C$64-F$62),RANK(G8, $G$4:$G$61)+COUNTIF(G$4:G8,G8)-1, ""), "")</f>
        <v/>
      </c>
      <c r="I8" s="49">
        <f t="shared" si="3"/>
        <v>0</v>
      </c>
      <c r="J8" s="85">
        <f t="shared" si="4"/>
        <v>1.5671958819727844E-2</v>
      </c>
      <c r="K8" s="85">
        <f t="shared" si="5"/>
        <v>0</v>
      </c>
      <c r="L8" s="87">
        <f t="shared" si="6"/>
        <v>-1.5671958819727844E-2</v>
      </c>
    </row>
    <row r="9" spans="2:12" x14ac:dyDescent="0.2">
      <c r="B9" s="151" t="s">
        <v>52</v>
      </c>
      <c r="C9" s="146">
        <v>226</v>
      </c>
      <c r="D9" s="41"/>
      <c r="E9" s="83">
        <f t="shared" si="0"/>
        <v>3.5747615507505416E-3</v>
      </c>
      <c r="F9" s="41">
        <f t="shared" si="1"/>
        <v>0</v>
      </c>
      <c r="G9" s="42">
        <f t="shared" si="2"/>
        <v>226</v>
      </c>
      <c r="H9" s="42" t="str">
        <f>IF(C9&lt;&gt;"", IF(RANK(G9, $G$4:$G$61)+COUNTIF(G$4:G9,G9)-1&lt;=(C$64-F$62),RANK(G9, $G$4:$G$61)+COUNTIF(G$4:G9,G9)-1, ""), "")</f>
        <v/>
      </c>
      <c r="I9" s="49">
        <f t="shared" si="3"/>
        <v>0</v>
      </c>
      <c r="J9" s="85">
        <f t="shared" si="4"/>
        <v>2.5534299569306417E-4</v>
      </c>
      <c r="K9" s="85">
        <f t="shared" si="5"/>
        <v>0</v>
      </c>
      <c r="L9" s="87">
        <f t="shared" si="6"/>
        <v>-2.5534299569306417E-4</v>
      </c>
    </row>
    <row r="10" spans="2:12" x14ac:dyDescent="0.2">
      <c r="B10" s="151" t="s">
        <v>53</v>
      </c>
      <c r="C10" s="146">
        <v>473</v>
      </c>
      <c r="D10" s="41"/>
      <c r="E10" s="83">
        <f t="shared" si="0"/>
        <v>7.4816912101991423E-3</v>
      </c>
      <c r="F10" s="41">
        <f t="shared" si="1"/>
        <v>0</v>
      </c>
      <c r="G10" s="42">
        <f t="shared" si="2"/>
        <v>473</v>
      </c>
      <c r="H10" s="42" t="str">
        <f>IF(C10&lt;&gt;"", IF(RANK(G10, $G$4:$G$61)+COUNTIF(G$4:G10,G10)-1&lt;=(C$64-F$62),RANK(G10, $G$4:$G$61)+COUNTIF(G$4:G10,G10)-1, ""), "")</f>
        <v/>
      </c>
      <c r="I10" s="49">
        <f t="shared" si="3"/>
        <v>0</v>
      </c>
      <c r="J10" s="85">
        <f t="shared" si="4"/>
        <v>5.3441255293282892E-4</v>
      </c>
      <c r="K10" s="85">
        <f t="shared" si="5"/>
        <v>0</v>
      </c>
      <c r="L10" s="87">
        <f t="shared" si="6"/>
        <v>-5.3441255293282892E-4</v>
      </c>
    </row>
    <row r="11" spans="2:12" x14ac:dyDescent="0.2">
      <c r="B11" s="151" t="s">
        <v>54</v>
      </c>
      <c r="C11" s="146">
        <v>3765</v>
      </c>
      <c r="D11" s="41"/>
      <c r="E11" s="83">
        <f t="shared" si="0"/>
        <v>5.9552996630866328E-2</v>
      </c>
      <c r="F11" s="41">
        <f t="shared" si="1"/>
        <v>0</v>
      </c>
      <c r="G11" s="42">
        <f t="shared" si="2"/>
        <v>3765</v>
      </c>
      <c r="H11" s="42" t="str">
        <f>IF(C11&lt;&gt;"", IF(RANK(G11, $G$4:$G$61)+COUNTIF(G$4:G11,G11)-1&lt;=(C$64-F$62),RANK(G11, $G$4:$G$61)+COUNTIF(G$4:G11,G11)-1, ""), "")</f>
        <v/>
      </c>
      <c r="I11" s="49">
        <f t="shared" si="3"/>
        <v>0</v>
      </c>
      <c r="J11" s="85">
        <f t="shared" si="4"/>
        <v>4.253833534444188E-3</v>
      </c>
      <c r="K11" s="85">
        <f t="shared" si="5"/>
        <v>0</v>
      </c>
      <c r="L11" s="87">
        <f t="shared" si="6"/>
        <v>-4.253833534444188E-3</v>
      </c>
    </row>
    <row r="12" spans="2:12" x14ac:dyDescent="0.2">
      <c r="B12" s="151" t="s">
        <v>55</v>
      </c>
      <c r="C12" s="146" t="s">
        <v>32</v>
      </c>
      <c r="D12" s="41"/>
      <c r="E12" s="83" t="str">
        <f t="shared" si="0"/>
        <v/>
      </c>
      <c r="F12" s="41" t="str">
        <f t="shared" si="1"/>
        <v/>
      </c>
      <c r="G12" s="42" t="str">
        <f t="shared" si="2"/>
        <v/>
      </c>
      <c r="H12" s="42" t="str">
        <f>IF(C12&lt;&gt;"", IF(RANK(G12, $G$4:$G$61)+COUNTIF(G$4:G12,G12)-1&lt;=(C$64-F$62),RANK(G12, $G$4:$G$61)+COUNTIF(G$4:G12,G12)-1, ""), "")</f>
        <v/>
      </c>
      <c r="I12" s="49" t="str">
        <f t="shared" si="3"/>
        <v/>
      </c>
      <c r="J12" s="85" t="str">
        <f t="shared" si="4"/>
        <v/>
      </c>
      <c r="K12" s="85" t="str">
        <f t="shared" si="5"/>
        <v/>
      </c>
      <c r="L12" s="87" t="str">
        <f t="shared" si="6"/>
        <v/>
      </c>
    </row>
    <row r="13" spans="2:12" x14ac:dyDescent="0.2">
      <c r="B13" s="151" t="s">
        <v>56</v>
      </c>
      <c r="C13" s="146" t="s">
        <v>32</v>
      </c>
      <c r="D13" s="41"/>
      <c r="E13" s="83" t="str">
        <f t="shared" si="0"/>
        <v/>
      </c>
      <c r="F13" s="41" t="str">
        <f t="shared" si="1"/>
        <v/>
      </c>
      <c r="G13" s="42" t="str">
        <f t="shared" si="2"/>
        <v/>
      </c>
      <c r="H13" s="42" t="str">
        <f>IF(C13&lt;&gt;"", IF(RANK(G13, $G$4:$G$61)+COUNTIF(G$4:G13,G13)-1&lt;=(C$64-F$62),RANK(G13, $G$4:$G$61)+COUNTIF(G$4:G13,G13)-1, ""), "")</f>
        <v/>
      </c>
      <c r="I13" s="49" t="str">
        <f t="shared" si="3"/>
        <v/>
      </c>
      <c r="J13" s="85" t="str">
        <f t="shared" si="4"/>
        <v/>
      </c>
      <c r="K13" s="85" t="str">
        <f t="shared" si="5"/>
        <v/>
      </c>
      <c r="L13" s="87" t="str">
        <f t="shared" si="6"/>
        <v/>
      </c>
    </row>
    <row r="14" spans="2:12" x14ac:dyDescent="0.2">
      <c r="B14" s="151" t="s">
        <v>57</v>
      </c>
      <c r="C14" s="146" t="s">
        <v>32</v>
      </c>
      <c r="D14" s="41"/>
      <c r="E14" s="83" t="str">
        <f t="shared" si="0"/>
        <v/>
      </c>
      <c r="F14" s="41" t="str">
        <f t="shared" si="1"/>
        <v/>
      </c>
      <c r="G14" s="42" t="str">
        <f t="shared" si="2"/>
        <v/>
      </c>
      <c r="H14" s="42" t="str">
        <f>IF(C14&lt;&gt;"", IF(RANK(G14, $G$4:$G$61)+COUNTIF(G$4:G14,G14)-1&lt;=(C$64-F$62),RANK(G14, $G$4:$G$61)+COUNTIF(G$4:G14,G14)-1, ""), "")</f>
        <v/>
      </c>
      <c r="I14" s="49" t="str">
        <f t="shared" si="3"/>
        <v/>
      </c>
      <c r="J14" s="85" t="str">
        <f t="shared" si="4"/>
        <v/>
      </c>
      <c r="K14" s="85" t="str">
        <f t="shared" si="5"/>
        <v/>
      </c>
      <c r="L14" s="87" t="str">
        <f t="shared" si="6"/>
        <v/>
      </c>
    </row>
    <row r="15" spans="2:12" x14ac:dyDescent="0.2">
      <c r="B15" s="151" t="s">
        <v>58</v>
      </c>
      <c r="C15" s="146" t="s">
        <v>32</v>
      </c>
      <c r="D15" s="41"/>
      <c r="E15" s="83" t="str">
        <f t="shared" si="0"/>
        <v/>
      </c>
      <c r="F15" s="41" t="str">
        <f t="shared" si="1"/>
        <v/>
      </c>
      <c r="G15" s="42" t="str">
        <f t="shared" si="2"/>
        <v/>
      </c>
      <c r="H15" s="42" t="str">
        <f>IF(C15&lt;&gt;"", IF(RANK(G15, $G$4:$G$61)+COUNTIF(G$4:G15,G15)-1&lt;=(C$64-F$62),RANK(G15, $G$4:$G$61)+COUNTIF(G$4:G15,G15)-1, ""), "")</f>
        <v/>
      </c>
      <c r="I15" s="49" t="str">
        <f t="shared" si="3"/>
        <v/>
      </c>
      <c r="J15" s="85" t="str">
        <f t="shared" si="4"/>
        <v/>
      </c>
      <c r="K15" s="85" t="str">
        <f t="shared" si="5"/>
        <v/>
      </c>
      <c r="L15" s="87" t="str">
        <f t="shared" si="6"/>
        <v/>
      </c>
    </row>
    <row r="16" spans="2:12" x14ac:dyDescent="0.2">
      <c r="B16" s="151" t="s">
        <v>59</v>
      </c>
      <c r="C16" s="146">
        <v>221</v>
      </c>
      <c r="D16" s="41"/>
      <c r="E16" s="83">
        <f t="shared" si="0"/>
        <v>3.4956739058224326E-3</v>
      </c>
      <c r="F16" s="41">
        <f t="shared" si="1"/>
        <v>0</v>
      </c>
      <c r="G16" s="42">
        <f t="shared" si="2"/>
        <v>221</v>
      </c>
      <c r="H16" s="42" t="str">
        <f>IF(C16&lt;&gt;"", IF(RANK(G16, $G$4:$G$61)+COUNTIF(G$4:G16,G16)-1&lt;=(C$64-F$62),RANK(G16, $G$4:$G$61)+COUNTIF(G$4:G16,G16)-1, ""), "")</f>
        <v/>
      </c>
      <c r="I16" s="49">
        <f t="shared" si="3"/>
        <v>0</v>
      </c>
      <c r="J16" s="85">
        <f t="shared" si="4"/>
        <v>2.4969381437242117E-4</v>
      </c>
      <c r="K16" s="85">
        <f t="shared" si="5"/>
        <v>0</v>
      </c>
      <c r="L16" s="87">
        <f t="shared" si="6"/>
        <v>-2.4969381437242117E-4</v>
      </c>
    </row>
    <row r="17" spans="2:12" x14ac:dyDescent="0.2">
      <c r="B17" s="152" t="s">
        <v>60</v>
      </c>
      <c r="C17" s="147">
        <v>515832</v>
      </c>
      <c r="D17" s="142"/>
      <c r="E17" s="143">
        <f t="shared" si="0"/>
        <v>8.1591876117112978</v>
      </c>
      <c r="F17" s="142">
        <f t="shared" si="1"/>
        <v>8</v>
      </c>
      <c r="G17" s="144">
        <f t="shared" si="2"/>
        <v>10064</v>
      </c>
      <c r="H17" s="144" t="str">
        <f>IF(C17&lt;&gt;"", IF(RANK(G17, $G$4:$G$61)+COUNTIF(G$4:G17,G17)-1&lt;=(C$64-F$62),RANK(G17, $G$4:$G$61)+COUNTIF(G$4:G17,G17)-1, ""), "")</f>
        <v/>
      </c>
      <c r="I17" s="144">
        <f t="shared" si="3"/>
        <v>8</v>
      </c>
      <c r="J17" s="130">
        <f t="shared" si="4"/>
        <v>0.58280569979798524</v>
      </c>
      <c r="K17" s="130">
        <f t="shared" si="5"/>
        <v>0.61538461538461542</v>
      </c>
      <c r="L17" s="131">
        <f t="shared" si="6"/>
        <v>3.2578915586630175E-2</v>
      </c>
    </row>
    <row r="18" spans="2:12" x14ac:dyDescent="0.2">
      <c r="B18" s="151" t="s">
        <v>61</v>
      </c>
      <c r="C18" s="146">
        <v>691</v>
      </c>
      <c r="D18" s="41"/>
      <c r="E18" s="83">
        <f t="shared" si="0"/>
        <v>1.0929912529064709E-2</v>
      </c>
      <c r="F18" s="41">
        <f t="shared" si="1"/>
        <v>0</v>
      </c>
      <c r="G18" s="42">
        <f t="shared" si="2"/>
        <v>691</v>
      </c>
      <c r="H18" s="42" t="str">
        <f>IF(C18&lt;&gt;"", IF(RANK(G18, $G$4:$G$61)+COUNTIF(G$4:G18,G18)-1&lt;=(C$64-F$62),RANK(G18, $G$4:$G$61)+COUNTIF(G$4:G18,G18)-1, ""), "")</f>
        <v/>
      </c>
      <c r="I18" s="49">
        <f t="shared" si="3"/>
        <v>0</v>
      </c>
      <c r="J18" s="85">
        <f t="shared" si="4"/>
        <v>7.807168585128643E-4</v>
      </c>
      <c r="K18" s="85">
        <f t="shared" si="5"/>
        <v>0</v>
      </c>
      <c r="L18" s="87">
        <f t="shared" si="6"/>
        <v>-7.807168585128643E-4</v>
      </c>
    </row>
    <row r="19" spans="2:12" x14ac:dyDescent="0.2">
      <c r="B19" s="151" t="s">
        <v>62</v>
      </c>
      <c r="C19" s="146" t="s">
        <v>32</v>
      </c>
      <c r="D19" s="41"/>
      <c r="E19" s="83" t="str">
        <f t="shared" si="0"/>
        <v/>
      </c>
      <c r="F19" s="41" t="str">
        <f t="shared" si="1"/>
        <v/>
      </c>
      <c r="G19" s="42" t="str">
        <f t="shared" si="2"/>
        <v/>
      </c>
      <c r="H19" s="42" t="str">
        <f>IF(C19&lt;&gt;"", IF(RANK(G19, $G$4:$G$61)+COUNTIF(G$4:G19,G19)-1&lt;=(C$64-F$62),RANK(G19, $G$4:$G$61)+COUNTIF(G$4:G19,G19)-1, ""), "")</f>
        <v/>
      </c>
      <c r="I19" s="49" t="str">
        <f t="shared" si="3"/>
        <v/>
      </c>
      <c r="J19" s="85" t="str">
        <f t="shared" si="4"/>
        <v/>
      </c>
      <c r="K19" s="85" t="str">
        <f t="shared" si="5"/>
        <v/>
      </c>
      <c r="L19" s="87" t="str">
        <f t="shared" si="6"/>
        <v/>
      </c>
    </row>
    <row r="20" spans="2:12" x14ac:dyDescent="0.2">
      <c r="B20" s="151" t="s">
        <v>63</v>
      </c>
      <c r="C20" s="146">
        <v>1366</v>
      </c>
      <c r="D20" s="41"/>
      <c r="E20" s="83">
        <f t="shared" si="0"/>
        <v>2.1606744594359469E-2</v>
      </c>
      <c r="F20" s="41">
        <f t="shared" si="1"/>
        <v>0</v>
      </c>
      <c r="G20" s="42">
        <f t="shared" si="2"/>
        <v>1366</v>
      </c>
      <c r="H20" s="42" t="str">
        <f>IF(C20&lt;&gt;"", IF(RANK(G20, $G$4:$G$61)+COUNTIF(G$4:G20,G20)-1&lt;=(C$64-F$62),RANK(G20, $G$4:$G$61)+COUNTIF(G$4:G20,G20)-1, ""), "")</f>
        <v/>
      </c>
      <c r="I20" s="49">
        <f t="shared" si="3"/>
        <v>0</v>
      </c>
      <c r="J20" s="85">
        <f t="shared" si="4"/>
        <v>1.5433563367996709E-3</v>
      </c>
      <c r="K20" s="85">
        <f t="shared" si="5"/>
        <v>0</v>
      </c>
      <c r="L20" s="87">
        <f t="shared" si="6"/>
        <v>-1.5433563367996709E-3</v>
      </c>
    </row>
    <row r="21" spans="2:12" x14ac:dyDescent="0.2">
      <c r="B21" s="151" t="s">
        <v>64</v>
      </c>
      <c r="C21" s="146">
        <v>744</v>
      </c>
      <c r="D21" s="41"/>
      <c r="E21" s="83">
        <f t="shared" si="0"/>
        <v>1.1768241565302668E-2</v>
      </c>
      <c r="F21" s="41">
        <f t="shared" si="1"/>
        <v>0</v>
      </c>
      <c r="G21" s="42">
        <f t="shared" si="2"/>
        <v>744</v>
      </c>
      <c r="H21" s="42" t="str">
        <f>IF(C21&lt;&gt;"", IF(RANK(G21, $G$4:$G$61)+COUNTIF(G$4:G21,G21)-1&lt;=(C$64-F$62),RANK(G21, $G$4:$G$61)+COUNTIF(G$4:G21,G21)-1, ""), "")</f>
        <v/>
      </c>
      <c r="I21" s="49">
        <f t="shared" si="3"/>
        <v>0</v>
      </c>
      <c r="J21" s="85">
        <f t="shared" si="4"/>
        <v>8.4059818051168027E-4</v>
      </c>
      <c r="K21" s="85">
        <f t="shared" si="5"/>
        <v>0</v>
      </c>
      <c r="L21" s="87">
        <f t="shared" si="6"/>
        <v>-8.4059818051168027E-4</v>
      </c>
    </row>
    <row r="22" spans="2:12" x14ac:dyDescent="0.2">
      <c r="B22" s="151" t="s">
        <v>65</v>
      </c>
      <c r="C22" s="146" t="s">
        <v>32</v>
      </c>
      <c r="D22" s="41"/>
      <c r="E22" s="83" t="str">
        <f t="shared" si="0"/>
        <v/>
      </c>
      <c r="F22" s="41" t="str">
        <f t="shared" si="1"/>
        <v/>
      </c>
      <c r="G22" s="42" t="str">
        <f t="shared" si="2"/>
        <v/>
      </c>
      <c r="H22" s="42" t="str">
        <f>IF(C22&lt;&gt;"", IF(RANK(G22, $G$4:$G$61)+COUNTIF(G$4:G22,G22)-1&lt;=(C$64-F$62),RANK(G22, $G$4:$G$61)+COUNTIF(G$4:G22,G22)-1, ""), "")</f>
        <v/>
      </c>
      <c r="I22" s="49" t="str">
        <f t="shared" si="3"/>
        <v/>
      </c>
      <c r="J22" s="85" t="str">
        <f t="shared" si="4"/>
        <v/>
      </c>
      <c r="K22" s="85" t="str">
        <f t="shared" si="5"/>
        <v/>
      </c>
      <c r="L22" s="87" t="str">
        <f t="shared" si="6"/>
        <v/>
      </c>
    </row>
    <row r="23" spans="2:12" x14ac:dyDescent="0.2">
      <c r="B23" s="151" t="s">
        <v>66</v>
      </c>
      <c r="C23" s="146">
        <v>652</v>
      </c>
      <c r="D23" s="41"/>
      <c r="E23" s="83">
        <f t="shared" si="0"/>
        <v>1.0313028898625457E-2</v>
      </c>
      <c r="F23" s="41">
        <f t="shared" si="1"/>
        <v>0</v>
      </c>
      <c r="G23" s="42">
        <f t="shared" si="2"/>
        <v>652</v>
      </c>
      <c r="H23" s="42" t="str">
        <f>IF(C23&lt;&gt;"", IF(RANK(G23, $G$4:$G$61)+COUNTIF(G$4:G23,G23)-1&lt;=(C$64-F$62),RANK(G23, $G$4:$G$61)+COUNTIF(G$4:G23,G23)-1, ""), "")</f>
        <v/>
      </c>
      <c r="I23" s="49">
        <f t="shared" si="3"/>
        <v>0</v>
      </c>
      <c r="J23" s="85">
        <f t="shared" si="4"/>
        <v>7.3665324421184886E-4</v>
      </c>
      <c r="K23" s="85">
        <f t="shared" si="5"/>
        <v>0</v>
      </c>
      <c r="L23" s="87">
        <f t="shared" si="6"/>
        <v>-7.3665324421184886E-4</v>
      </c>
    </row>
    <row r="24" spans="2:12" x14ac:dyDescent="0.2">
      <c r="B24" s="151" t="s">
        <v>67</v>
      </c>
      <c r="C24" s="146" t="s">
        <v>32</v>
      </c>
      <c r="D24" s="41"/>
      <c r="E24" s="83" t="str">
        <f t="shared" si="0"/>
        <v/>
      </c>
      <c r="F24" s="41" t="str">
        <f t="shared" si="1"/>
        <v/>
      </c>
      <c r="G24" s="42" t="str">
        <f t="shared" si="2"/>
        <v/>
      </c>
      <c r="H24" s="42" t="str">
        <f>IF(C24&lt;&gt;"", IF(RANK(G24, $G$4:$G$61)+COUNTIF(G$4:G24,G24)-1&lt;=(C$64-F$62),RANK(G24, $G$4:$G$61)+COUNTIF(G$4:G24,G24)-1, ""), "")</f>
        <v/>
      </c>
      <c r="I24" s="49" t="str">
        <f t="shared" si="3"/>
        <v/>
      </c>
      <c r="J24" s="85" t="str">
        <f t="shared" si="4"/>
        <v/>
      </c>
      <c r="K24" s="85" t="str">
        <f t="shared" si="5"/>
        <v/>
      </c>
      <c r="L24" s="87" t="str">
        <f t="shared" si="6"/>
        <v/>
      </c>
    </row>
    <row r="25" spans="2:12" x14ac:dyDescent="0.2">
      <c r="B25" s="151" t="s">
        <v>68</v>
      </c>
      <c r="C25" s="146">
        <v>1309</v>
      </c>
      <c r="D25" s="41"/>
      <c r="E25" s="83">
        <f t="shared" si="0"/>
        <v>2.0705145442179024E-2</v>
      </c>
      <c r="F25" s="41">
        <f t="shared" si="1"/>
        <v>0</v>
      </c>
      <c r="G25" s="42">
        <f t="shared" si="2"/>
        <v>1309</v>
      </c>
      <c r="H25" s="42" t="str">
        <f>IF(C25&lt;&gt;"", IF(RANK(G25, $G$4:$G$61)+COUNTIF(G$4:G25,G25)-1&lt;=(C$64-F$62),RANK(G25, $G$4:$G$61)+COUNTIF(G$4:G25,G25)-1, ""), "")</f>
        <v/>
      </c>
      <c r="I25" s="49">
        <f t="shared" si="3"/>
        <v>0</v>
      </c>
      <c r="J25" s="85">
        <f t="shared" si="4"/>
        <v>1.4789556697443406E-3</v>
      </c>
      <c r="K25" s="85">
        <f t="shared" si="5"/>
        <v>0</v>
      </c>
      <c r="L25" s="87">
        <f t="shared" si="6"/>
        <v>-1.4789556697443406E-3</v>
      </c>
    </row>
    <row r="26" spans="2:12" x14ac:dyDescent="0.2">
      <c r="B26" s="151" t="s">
        <v>69</v>
      </c>
      <c r="C26" s="146">
        <v>3828</v>
      </c>
      <c r="D26" s="41"/>
      <c r="E26" s="83">
        <f t="shared" si="0"/>
        <v>6.0549500956960503E-2</v>
      </c>
      <c r="F26" s="41">
        <f t="shared" si="1"/>
        <v>0</v>
      </c>
      <c r="G26" s="42">
        <f t="shared" si="2"/>
        <v>3828</v>
      </c>
      <c r="H26" s="42" t="str">
        <f>IF(C26&lt;&gt;"", IF(RANK(G26, $G$4:$G$61)+COUNTIF(G$4:G26,G26)-1&lt;=(C$64-F$62),RANK(G26, $G$4:$G$61)+COUNTIF(G$4:G26,G26)-1, ""), "")</f>
        <v/>
      </c>
      <c r="I26" s="49">
        <f t="shared" si="3"/>
        <v>0</v>
      </c>
      <c r="J26" s="85">
        <f t="shared" si="4"/>
        <v>4.3250132190842906E-3</v>
      </c>
      <c r="K26" s="85">
        <f t="shared" si="5"/>
        <v>0</v>
      </c>
      <c r="L26" s="87">
        <f t="shared" si="6"/>
        <v>-4.3250132190842906E-3</v>
      </c>
    </row>
    <row r="27" spans="2:12" x14ac:dyDescent="0.2">
      <c r="B27" s="151" t="s">
        <v>70</v>
      </c>
      <c r="C27" s="146">
        <v>248</v>
      </c>
      <c r="D27" s="41"/>
      <c r="E27" s="83">
        <f t="shared" si="0"/>
        <v>3.922747188434223E-3</v>
      </c>
      <c r="F27" s="41">
        <f t="shared" si="1"/>
        <v>0</v>
      </c>
      <c r="G27" s="42">
        <f t="shared" si="2"/>
        <v>248</v>
      </c>
      <c r="H27" s="42" t="str">
        <f>IF(C27&lt;&gt;"", IF(RANK(G27, $G$4:$G$61)+COUNTIF(G$4:G27,G27)-1&lt;=(C$64-F$62),RANK(G27, $G$4:$G$61)+COUNTIF(G$4:G27,G27)-1, ""), "")</f>
        <v/>
      </c>
      <c r="I27" s="49">
        <f t="shared" si="3"/>
        <v>0</v>
      </c>
      <c r="J27" s="85">
        <f t="shared" si="4"/>
        <v>2.8019939350389344E-4</v>
      </c>
      <c r="K27" s="85">
        <f t="shared" si="5"/>
        <v>0</v>
      </c>
      <c r="L27" s="87">
        <f t="shared" si="6"/>
        <v>-2.8019939350389344E-4</v>
      </c>
    </row>
    <row r="28" spans="2:12" x14ac:dyDescent="0.2">
      <c r="B28" s="151" t="s">
        <v>71</v>
      </c>
      <c r="C28" s="146">
        <v>1267</v>
      </c>
      <c r="D28" s="41"/>
      <c r="E28" s="83">
        <f t="shared" si="0"/>
        <v>2.0040809224782904E-2</v>
      </c>
      <c r="F28" s="41">
        <f t="shared" si="1"/>
        <v>0</v>
      </c>
      <c r="G28" s="42">
        <f t="shared" si="2"/>
        <v>1267</v>
      </c>
      <c r="H28" s="42" t="str">
        <f>IF(C28&lt;&gt;"", IF(RANK(G28, $G$4:$G$61)+COUNTIF(G$4:G28,G28)-1&lt;=(C$64-F$62),RANK(G28, $G$4:$G$61)+COUNTIF(G$4:G28,G28)-1, ""), "")</f>
        <v/>
      </c>
      <c r="I28" s="49">
        <f t="shared" si="3"/>
        <v>0</v>
      </c>
      <c r="J28" s="85">
        <f t="shared" si="4"/>
        <v>1.4315025466509394E-3</v>
      </c>
      <c r="K28" s="85">
        <f t="shared" si="5"/>
        <v>0</v>
      </c>
      <c r="L28" s="87">
        <f t="shared" si="6"/>
        <v>-1.4315025466509394E-3</v>
      </c>
    </row>
    <row r="29" spans="2:12" x14ac:dyDescent="0.2">
      <c r="B29" s="151" t="s">
        <v>72</v>
      </c>
      <c r="C29" s="146" t="s">
        <v>32</v>
      </c>
      <c r="D29" s="41"/>
      <c r="E29" s="83" t="str">
        <f t="shared" si="0"/>
        <v/>
      </c>
      <c r="F29" s="41" t="str">
        <f t="shared" si="1"/>
        <v/>
      </c>
      <c r="G29" s="42" t="str">
        <f t="shared" si="2"/>
        <v/>
      </c>
      <c r="H29" s="42" t="str">
        <f>IF(C29&lt;&gt;"", IF(RANK(G29, $G$4:$G$61)+COUNTIF(G$4:G29,G29)-1&lt;=(C$64-F$62),RANK(G29, $G$4:$G$61)+COUNTIF(G$4:G29,G29)-1, ""), "")</f>
        <v/>
      </c>
      <c r="I29" s="49" t="str">
        <f t="shared" si="3"/>
        <v/>
      </c>
      <c r="J29" s="85" t="str">
        <f t="shared" si="4"/>
        <v/>
      </c>
      <c r="K29" s="85" t="str">
        <f t="shared" si="5"/>
        <v/>
      </c>
      <c r="L29" s="87" t="str">
        <f t="shared" si="6"/>
        <v/>
      </c>
    </row>
    <row r="30" spans="2:12" x14ac:dyDescent="0.2">
      <c r="B30" s="152" t="s">
        <v>73</v>
      </c>
      <c r="C30" s="147">
        <v>114629</v>
      </c>
      <c r="D30" s="142"/>
      <c r="E30" s="143">
        <f t="shared" si="0"/>
        <v>1.8131475300928488</v>
      </c>
      <c r="F30" s="142">
        <f t="shared" si="1"/>
        <v>1</v>
      </c>
      <c r="G30" s="144">
        <f t="shared" si="2"/>
        <v>51408</v>
      </c>
      <c r="H30" s="144">
        <f>IF(C30&lt;&gt;"", IF(RANK(G30, $G$4:$G$61)+COUNTIF(G$4:G30,G30)-1&lt;=(C$64-F$62),RANK(G30, $G$4:$G$61)+COUNTIF(G$4:G30,G30)-1, ""), "")</f>
        <v>1</v>
      </c>
      <c r="I30" s="144">
        <f t="shared" si="3"/>
        <v>2</v>
      </c>
      <c r="J30" s="130">
        <f t="shared" si="4"/>
        <v>0.12951200112079758</v>
      </c>
      <c r="K30" s="130">
        <f t="shared" si="5"/>
        <v>0.15384615384615385</v>
      </c>
      <c r="L30" s="131">
        <f t="shared" si="6"/>
        <v>2.4334152725356273E-2</v>
      </c>
    </row>
    <row r="31" spans="2:12" x14ac:dyDescent="0.2">
      <c r="B31" s="151" t="s">
        <v>74</v>
      </c>
      <c r="C31" s="146" t="s">
        <v>32</v>
      </c>
      <c r="D31" s="41"/>
      <c r="E31" s="83" t="str">
        <f t="shared" si="0"/>
        <v/>
      </c>
      <c r="F31" s="41" t="str">
        <f t="shared" si="1"/>
        <v/>
      </c>
      <c r="G31" s="42" t="str">
        <f t="shared" si="2"/>
        <v/>
      </c>
      <c r="H31" s="42" t="str">
        <f>IF(C31&lt;&gt;"", IF(RANK(G31, $G$4:$G$61)+COUNTIF(G$4:G31,G31)-1&lt;=(C$64-F$62),RANK(G31, $G$4:$G$61)+COUNTIF(G$4:G31,G31)-1, ""), "")</f>
        <v/>
      </c>
      <c r="I31" s="49" t="str">
        <f t="shared" si="3"/>
        <v/>
      </c>
      <c r="J31" s="85" t="str">
        <f t="shared" si="4"/>
        <v/>
      </c>
      <c r="K31" s="85" t="str">
        <f t="shared" si="5"/>
        <v/>
      </c>
      <c r="L31" s="87" t="str">
        <f t="shared" si="6"/>
        <v/>
      </c>
    </row>
    <row r="32" spans="2:12" x14ac:dyDescent="0.2">
      <c r="B32" s="152" t="s">
        <v>75</v>
      </c>
      <c r="C32" s="147">
        <v>153496</v>
      </c>
      <c r="D32" s="142"/>
      <c r="E32" s="143">
        <f t="shared" si="0"/>
        <v>2.4279274291770139</v>
      </c>
      <c r="F32" s="142">
        <f t="shared" si="1"/>
        <v>2</v>
      </c>
      <c r="G32" s="144">
        <f t="shared" si="2"/>
        <v>27054</v>
      </c>
      <c r="H32" s="144">
        <f>IF(C32&lt;&gt;"", IF(RANK(G32, $G$4:$G$61)+COUNTIF(G$4:G32,G32)-1&lt;=(C$64-F$62),RANK(G32, $G$4:$G$61)+COUNTIF(G$4:G32,G32)-1, ""), "")</f>
        <v>2</v>
      </c>
      <c r="I32" s="144">
        <f t="shared" si="3"/>
        <v>3</v>
      </c>
      <c r="J32" s="130">
        <f t="shared" si="4"/>
        <v>0.17342534719868397</v>
      </c>
      <c r="K32" s="130">
        <f t="shared" si="5"/>
        <v>0.23076923076923078</v>
      </c>
      <c r="L32" s="131">
        <f t="shared" si="6"/>
        <v>5.7343883570546816E-2</v>
      </c>
    </row>
    <row r="33" spans="2:12" x14ac:dyDescent="0.2">
      <c r="B33" s="151" t="s">
        <v>76</v>
      </c>
      <c r="C33" s="146">
        <v>1090</v>
      </c>
      <c r="D33" s="41"/>
      <c r="E33" s="83">
        <f t="shared" si="0"/>
        <v>1.7241106594327833E-2</v>
      </c>
      <c r="F33" s="41">
        <f t="shared" si="1"/>
        <v>0</v>
      </c>
      <c r="G33" s="42">
        <f t="shared" si="2"/>
        <v>1090</v>
      </c>
      <c r="H33" s="42" t="str">
        <f>IF(C33&lt;&gt;"", IF(RANK(G33, $G$4:$G$61)+COUNTIF(G$4:G33,G33)-1&lt;=(C$64-F$62),RANK(G33, $G$4:$G$61)+COUNTIF(G$4:G33,G33)-1, ""), "")</f>
        <v/>
      </c>
      <c r="I33" s="49">
        <f t="shared" si="3"/>
        <v>0</v>
      </c>
      <c r="J33" s="85">
        <f t="shared" si="4"/>
        <v>1.2315215279001767E-3</v>
      </c>
      <c r="K33" s="85">
        <f t="shared" si="5"/>
        <v>0</v>
      </c>
      <c r="L33" s="87">
        <f t="shared" si="6"/>
        <v>-1.2315215279001767E-3</v>
      </c>
    </row>
    <row r="34" spans="2:12" x14ac:dyDescent="0.2">
      <c r="B34" s="151" t="s">
        <v>77</v>
      </c>
      <c r="C34" s="146">
        <v>5344</v>
      </c>
      <c r="D34" s="41"/>
      <c r="E34" s="83">
        <f t="shared" si="0"/>
        <v>8.4528874899163248E-2</v>
      </c>
      <c r="F34" s="41">
        <f t="shared" si="1"/>
        <v>0</v>
      </c>
      <c r="G34" s="42">
        <f t="shared" si="2"/>
        <v>5344</v>
      </c>
      <c r="H34" s="42" t="str">
        <f>IF(C34&lt;&gt;"", IF(RANK(G34, $G$4:$G$61)+COUNTIF(G$4:G34,G34)-1&lt;=(C$64-F$62),RANK(G34, $G$4:$G$61)+COUNTIF(G$4:G34,G34)-1, ""), "")</f>
        <v/>
      </c>
      <c r="I34" s="49">
        <f t="shared" si="3"/>
        <v>0</v>
      </c>
      <c r="J34" s="85">
        <f t="shared" si="4"/>
        <v>6.0378449955032516E-3</v>
      </c>
      <c r="K34" s="85">
        <f t="shared" si="5"/>
        <v>0</v>
      </c>
      <c r="L34" s="87">
        <f t="shared" si="6"/>
        <v>-6.0378449955032516E-3</v>
      </c>
    </row>
    <row r="35" spans="2:12" x14ac:dyDescent="0.2">
      <c r="B35" s="151" t="s">
        <v>78</v>
      </c>
      <c r="C35" s="146">
        <v>154</v>
      </c>
      <c r="D35" s="41"/>
      <c r="E35" s="83">
        <f t="shared" si="0"/>
        <v>2.4358994637857672E-3</v>
      </c>
      <c r="F35" s="41">
        <f t="shared" si="1"/>
        <v>0</v>
      </c>
      <c r="G35" s="42">
        <f t="shared" si="2"/>
        <v>154</v>
      </c>
      <c r="H35" s="42" t="str">
        <f>IF(C35&lt;&gt;"", IF(RANK(G35, $G$4:$G$61)+COUNTIF(G$4:G35,G35)-1&lt;=(C$64-F$62),RANK(G35, $G$4:$G$61)+COUNTIF(G$4:G35,G35)-1, ""), "")</f>
        <v/>
      </c>
      <c r="I35" s="49">
        <f t="shared" si="3"/>
        <v>0</v>
      </c>
      <c r="J35" s="85">
        <f t="shared" si="4"/>
        <v>1.7399478467580479E-4</v>
      </c>
      <c r="K35" s="85">
        <f t="shared" si="5"/>
        <v>0</v>
      </c>
      <c r="L35" s="87">
        <f t="shared" si="6"/>
        <v>-1.7399478467580479E-4</v>
      </c>
    </row>
    <row r="36" spans="2:12" x14ac:dyDescent="0.2">
      <c r="B36" s="151" t="s">
        <v>79</v>
      </c>
      <c r="C36" s="146">
        <v>466</v>
      </c>
      <c r="D36" s="41"/>
      <c r="E36" s="83">
        <f t="shared" si="0"/>
        <v>7.3709685072997893E-3</v>
      </c>
      <c r="F36" s="41">
        <f t="shared" si="1"/>
        <v>0</v>
      </c>
      <c r="G36" s="42">
        <f t="shared" si="2"/>
        <v>466</v>
      </c>
      <c r="H36" s="42" t="str">
        <f>IF(C36&lt;&gt;"", IF(RANK(G36, $G$4:$G$61)+COUNTIF(G$4:G36,G36)-1&lt;=(C$64-F$62),RANK(G36, $G$4:$G$61)+COUNTIF(G$4:G36,G36)-1, ""), "")</f>
        <v/>
      </c>
      <c r="I36" s="49">
        <f t="shared" si="3"/>
        <v>0</v>
      </c>
      <c r="J36" s="85">
        <f t="shared" si="4"/>
        <v>5.2650369908392876E-4</v>
      </c>
      <c r="K36" s="85">
        <f t="shared" si="5"/>
        <v>0</v>
      </c>
      <c r="L36" s="87">
        <f t="shared" si="6"/>
        <v>-5.2650369908392876E-4</v>
      </c>
    </row>
    <row r="37" spans="2:12" x14ac:dyDescent="0.2">
      <c r="B37" s="151" t="s">
        <v>80</v>
      </c>
      <c r="C37" s="146">
        <v>1204</v>
      </c>
      <c r="D37" s="41"/>
      <c r="E37" s="83">
        <f t="shared" si="0"/>
        <v>1.9044304898688726E-2</v>
      </c>
      <c r="F37" s="41">
        <f t="shared" si="1"/>
        <v>0</v>
      </c>
      <c r="G37" s="42">
        <f t="shared" si="2"/>
        <v>1204</v>
      </c>
      <c r="H37" s="42" t="str">
        <f>IF(C37&lt;&gt;"", IF(RANK(G37, $G$4:$G$61)+COUNTIF(G$4:G37,G37)-1&lt;=(C$64-F$62),RANK(G37, $G$4:$G$61)+COUNTIF(G$4:G37,G37)-1, ""), "")</f>
        <v/>
      </c>
      <c r="I37" s="49">
        <f t="shared" si="3"/>
        <v>0</v>
      </c>
      <c r="J37" s="85">
        <f t="shared" si="4"/>
        <v>1.3603228620108375E-3</v>
      </c>
      <c r="K37" s="85">
        <f t="shared" si="5"/>
        <v>0</v>
      </c>
      <c r="L37" s="87">
        <f t="shared" si="6"/>
        <v>-1.3603228620108375E-3</v>
      </c>
    </row>
    <row r="38" spans="2:12" x14ac:dyDescent="0.2">
      <c r="B38" s="151" t="s">
        <v>81</v>
      </c>
      <c r="C38" s="146" t="s">
        <v>32</v>
      </c>
      <c r="D38" s="41"/>
      <c r="E38" s="83" t="str">
        <f t="shared" si="0"/>
        <v/>
      </c>
      <c r="F38" s="41" t="str">
        <f t="shared" si="1"/>
        <v/>
      </c>
      <c r="G38" s="42" t="str">
        <f t="shared" si="2"/>
        <v/>
      </c>
      <c r="H38" s="42" t="str">
        <f>IF(C38&lt;&gt;"", IF(RANK(G38, $G$4:$G$61)+COUNTIF(G$4:G38,G38)-1&lt;=(C$64-F$62),RANK(G38, $G$4:$G$61)+COUNTIF(G$4:G38,G38)-1, ""), "")</f>
        <v/>
      </c>
      <c r="I38" s="49" t="str">
        <f t="shared" si="3"/>
        <v/>
      </c>
      <c r="J38" s="85" t="str">
        <f t="shared" si="4"/>
        <v/>
      </c>
      <c r="K38" s="85" t="str">
        <f t="shared" si="5"/>
        <v/>
      </c>
      <c r="L38" s="87" t="str">
        <f t="shared" si="6"/>
        <v/>
      </c>
    </row>
    <row r="39" spans="2:12" x14ac:dyDescent="0.2">
      <c r="B39" s="151" t="s">
        <v>82</v>
      </c>
      <c r="C39" s="146" t="s">
        <v>32</v>
      </c>
      <c r="D39" s="41"/>
      <c r="E39" s="83" t="str">
        <f t="shared" si="0"/>
        <v/>
      </c>
      <c r="F39" s="41" t="str">
        <f t="shared" si="1"/>
        <v/>
      </c>
      <c r="G39" s="42" t="str">
        <f t="shared" si="2"/>
        <v/>
      </c>
      <c r="H39" s="42" t="str">
        <f>IF(C39&lt;&gt;"", IF(RANK(G39, $G$4:$G$61)+COUNTIF(G$4:G39,G39)-1&lt;=(C$64-F$62),RANK(G39, $G$4:$G$61)+COUNTIF(G$4:G39,G39)-1, ""), "")</f>
        <v/>
      </c>
      <c r="I39" s="49" t="str">
        <f t="shared" si="3"/>
        <v/>
      </c>
      <c r="J39" s="85" t="str">
        <f t="shared" si="4"/>
        <v/>
      </c>
      <c r="K39" s="85" t="str">
        <f t="shared" si="5"/>
        <v/>
      </c>
      <c r="L39" s="87" t="str">
        <f t="shared" si="6"/>
        <v/>
      </c>
    </row>
    <row r="40" spans="2:12" x14ac:dyDescent="0.2">
      <c r="B40" s="151" t="s">
        <v>83</v>
      </c>
      <c r="C40" s="146" t="s">
        <v>32</v>
      </c>
      <c r="D40" s="41"/>
      <c r="E40" s="83" t="str">
        <f t="shared" si="0"/>
        <v/>
      </c>
      <c r="F40" s="41" t="str">
        <f t="shared" si="1"/>
        <v/>
      </c>
      <c r="G40" s="42" t="str">
        <f t="shared" si="2"/>
        <v/>
      </c>
      <c r="H40" s="42" t="str">
        <f>IF(C40&lt;&gt;"", IF(RANK(G40, $G$4:$G$61)+COUNTIF(G$4:G40,G40)-1&lt;=(C$64-F$62),RANK(G40, $G$4:$G$61)+COUNTIF(G$4:G40,G40)-1, ""), "")</f>
        <v/>
      </c>
      <c r="I40" s="49" t="str">
        <f t="shared" si="3"/>
        <v/>
      </c>
      <c r="J40" s="85" t="str">
        <f t="shared" si="4"/>
        <v/>
      </c>
      <c r="K40" s="85" t="str">
        <f t="shared" si="5"/>
        <v/>
      </c>
      <c r="L40" s="87" t="str">
        <f t="shared" si="6"/>
        <v/>
      </c>
    </row>
    <row r="41" spans="2:12" x14ac:dyDescent="0.2">
      <c r="B41" s="151" t="s">
        <v>84</v>
      </c>
      <c r="C41" s="146">
        <v>231</v>
      </c>
      <c r="D41" s="41"/>
      <c r="E41" s="83">
        <f t="shared" si="0"/>
        <v>3.653849195678651E-3</v>
      </c>
      <c r="F41" s="41">
        <f t="shared" si="1"/>
        <v>0</v>
      </c>
      <c r="G41" s="42">
        <f t="shared" si="2"/>
        <v>231</v>
      </c>
      <c r="H41" s="42" t="str">
        <f>IF(C41&lt;&gt;"", IF(RANK(G41, $G$4:$G$61)+COUNTIF(G$4:G41,G41)-1&lt;=(C$64-F$62),RANK(G41, $G$4:$G$61)+COUNTIF(G$4:G41,G41)-1, ""), "")</f>
        <v/>
      </c>
      <c r="I41" s="49">
        <f t="shared" si="3"/>
        <v>0</v>
      </c>
      <c r="J41" s="85">
        <f t="shared" si="4"/>
        <v>2.6099217701370717E-4</v>
      </c>
      <c r="K41" s="85">
        <f t="shared" si="5"/>
        <v>0</v>
      </c>
      <c r="L41" s="87">
        <f t="shared" si="6"/>
        <v>-2.6099217701370717E-4</v>
      </c>
    </row>
    <row r="42" spans="2:12" x14ac:dyDescent="0.2">
      <c r="B42" s="151" t="s">
        <v>85</v>
      </c>
      <c r="C42" s="146">
        <v>1327</v>
      </c>
      <c r="D42" s="41"/>
      <c r="E42" s="83">
        <f t="shared" si="0"/>
        <v>2.0989860963920217E-2</v>
      </c>
      <c r="F42" s="41">
        <f t="shared" si="1"/>
        <v>0</v>
      </c>
      <c r="G42" s="42">
        <f t="shared" si="2"/>
        <v>1327</v>
      </c>
      <c r="H42" s="42" t="str">
        <f>IF(C42&lt;&gt;"", IF(RANK(G42, $G$4:$G$61)+COUNTIF(G$4:G42,G42)-1&lt;=(C$64-F$62),RANK(G42, $G$4:$G$61)+COUNTIF(G$4:G42,G42)-1, ""), "")</f>
        <v/>
      </c>
      <c r="I42" s="49">
        <f t="shared" si="3"/>
        <v>0</v>
      </c>
      <c r="J42" s="85">
        <f t="shared" si="4"/>
        <v>1.4992927224986555E-3</v>
      </c>
      <c r="K42" s="85">
        <f t="shared" si="5"/>
        <v>0</v>
      </c>
      <c r="L42" s="87">
        <f t="shared" si="6"/>
        <v>-1.4992927224986555E-3</v>
      </c>
    </row>
    <row r="43" spans="2:12" x14ac:dyDescent="0.2">
      <c r="B43" s="151" t="s">
        <v>86</v>
      </c>
      <c r="C43" s="146">
        <v>8055</v>
      </c>
      <c r="D43" s="41"/>
      <c r="E43" s="83">
        <f t="shared" si="0"/>
        <v>0.12741019597918413</v>
      </c>
      <c r="F43" s="41">
        <f t="shared" si="1"/>
        <v>0</v>
      </c>
      <c r="G43" s="42">
        <f t="shared" si="2"/>
        <v>8055</v>
      </c>
      <c r="H43" s="42" t="str">
        <f>IF(C43&lt;&gt;"", IF(RANK(G43, $G$4:$G$61)+COUNTIF(G$4:G43,G43)-1&lt;=(C$64-F$62),RANK(G43, $G$4:$G$61)+COUNTIF(G$4:G43,G43)-1, ""), "")</f>
        <v/>
      </c>
      <c r="I43" s="49">
        <f t="shared" si="3"/>
        <v>0</v>
      </c>
      <c r="J43" s="85">
        <f t="shared" si="4"/>
        <v>9.1008311075558932E-3</v>
      </c>
      <c r="K43" s="85">
        <f t="shared" si="5"/>
        <v>0</v>
      </c>
      <c r="L43" s="87">
        <f t="shared" si="6"/>
        <v>-9.1008311075558932E-3</v>
      </c>
    </row>
    <row r="44" spans="2:12" x14ac:dyDescent="0.2">
      <c r="B44" s="151" t="s">
        <v>87</v>
      </c>
      <c r="C44" s="146">
        <v>129</v>
      </c>
      <c r="D44" s="41"/>
      <c r="E44" s="83">
        <f t="shared" si="0"/>
        <v>2.0404612391452209E-3</v>
      </c>
      <c r="F44" s="41">
        <f t="shared" si="1"/>
        <v>0</v>
      </c>
      <c r="G44" s="42">
        <f t="shared" si="2"/>
        <v>129</v>
      </c>
      <c r="H44" s="42" t="str">
        <f>IF(C44&lt;&gt;"", IF(RANK(G44, $G$4:$G$61)+COUNTIF(G$4:G44,G44)-1&lt;=(C$64-F$62),RANK(G44, $G$4:$G$61)+COUNTIF(G$4:G44,G44)-1, ""), "")</f>
        <v/>
      </c>
      <c r="I44" s="49">
        <f t="shared" si="3"/>
        <v>0</v>
      </c>
      <c r="J44" s="85">
        <f t="shared" si="4"/>
        <v>1.4574887807258972E-4</v>
      </c>
      <c r="K44" s="85">
        <f t="shared" si="5"/>
        <v>0</v>
      </c>
      <c r="L44" s="87">
        <f t="shared" si="6"/>
        <v>-1.4574887807258972E-4</v>
      </c>
    </row>
    <row r="45" spans="2:12" x14ac:dyDescent="0.2">
      <c r="B45" s="151" t="s">
        <v>88</v>
      </c>
      <c r="C45" s="146" t="s">
        <v>32</v>
      </c>
      <c r="D45" s="41"/>
      <c r="E45" s="83" t="str">
        <f t="shared" si="0"/>
        <v/>
      </c>
      <c r="F45" s="41" t="str">
        <f t="shared" si="1"/>
        <v/>
      </c>
      <c r="G45" s="42" t="str">
        <f t="shared" si="2"/>
        <v/>
      </c>
      <c r="H45" s="42" t="str">
        <f>IF(C45&lt;&gt;"", IF(RANK(G45, $G$4:$G$61)+COUNTIF(G$4:G45,G45)-1&lt;=(C$64-F$62),RANK(G45, $G$4:$G$61)+COUNTIF(G$4:G45,G45)-1, ""), "")</f>
        <v/>
      </c>
      <c r="I45" s="49" t="str">
        <f t="shared" si="3"/>
        <v/>
      </c>
      <c r="J45" s="85" t="str">
        <f t="shared" si="4"/>
        <v/>
      </c>
      <c r="K45" s="85" t="str">
        <f t="shared" si="5"/>
        <v/>
      </c>
      <c r="L45" s="87" t="str">
        <f t="shared" si="6"/>
        <v/>
      </c>
    </row>
    <row r="46" spans="2:12" x14ac:dyDescent="0.2">
      <c r="B46" s="151" t="s">
        <v>89</v>
      </c>
      <c r="C46" s="146">
        <v>3169</v>
      </c>
      <c r="D46" s="41"/>
      <c r="E46" s="83">
        <f t="shared" si="0"/>
        <v>5.0125749355435692E-2</v>
      </c>
      <c r="F46" s="41">
        <f t="shared" si="1"/>
        <v>0</v>
      </c>
      <c r="G46" s="42">
        <f t="shared" si="2"/>
        <v>3169</v>
      </c>
      <c r="H46" s="42" t="str">
        <f>IF(C46&lt;&gt;"", IF(RANK(G46, $G$4:$G$61)+COUNTIF(G$4:G46,G46)-1&lt;=(C$64-F$62),RANK(G46, $G$4:$G$61)+COUNTIF(G$4:G46,G46)-1, ""), "")</f>
        <v/>
      </c>
      <c r="I46" s="49">
        <f t="shared" si="3"/>
        <v>0</v>
      </c>
      <c r="J46" s="85">
        <f t="shared" si="4"/>
        <v>3.5804511210235411E-3</v>
      </c>
      <c r="K46" s="85">
        <f t="shared" si="5"/>
        <v>0</v>
      </c>
      <c r="L46" s="87">
        <f t="shared" si="6"/>
        <v>-3.5804511210235411E-3</v>
      </c>
    </row>
    <row r="47" spans="2:12" x14ac:dyDescent="0.2">
      <c r="B47" s="151" t="s">
        <v>90</v>
      </c>
      <c r="C47" s="146">
        <v>395</v>
      </c>
      <c r="D47" s="41"/>
      <c r="E47" s="83">
        <f t="shared" si="0"/>
        <v>6.2479239493206367E-3</v>
      </c>
      <c r="F47" s="41">
        <f t="shared" si="1"/>
        <v>0</v>
      </c>
      <c r="G47" s="42">
        <f t="shared" si="2"/>
        <v>395</v>
      </c>
      <c r="H47" s="42" t="str">
        <f>IF(C47&lt;&gt;"", IF(RANK(G47, $G$4:$G$61)+COUNTIF(G$4:G47,G47)-1&lt;=(C$64-F$62),RANK(G47, $G$4:$G$61)+COUNTIF(G$4:G47,G47)-1, ""), "")</f>
        <v/>
      </c>
      <c r="I47" s="49">
        <f t="shared" si="3"/>
        <v>0</v>
      </c>
      <c r="J47" s="85">
        <f t="shared" si="4"/>
        <v>4.4628532433079799E-4</v>
      </c>
      <c r="K47" s="85">
        <f t="shared" si="5"/>
        <v>0</v>
      </c>
      <c r="L47" s="87">
        <f t="shared" si="6"/>
        <v>-4.4628532433079799E-4</v>
      </c>
    </row>
    <row r="48" spans="2:12" x14ac:dyDescent="0.2">
      <c r="B48" s="151" t="s">
        <v>91</v>
      </c>
      <c r="C48" s="146">
        <v>325</v>
      </c>
      <c r="D48" s="41"/>
      <c r="E48" s="83">
        <f t="shared" si="0"/>
        <v>5.1406969203271063E-3</v>
      </c>
      <c r="F48" s="41">
        <f t="shared" si="1"/>
        <v>0</v>
      </c>
      <c r="G48" s="42">
        <f t="shared" si="2"/>
        <v>325</v>
      </c>
      <c r="H48" s="42" t="str">
        <f>IF(C48&lt;&gt;"", IF(RANK(G48, $G$4:$G$61)+COUNTIF(G$4:G48,G48)-1&lt;=(C$64-F$62),RANK(G48, $G$4:$G$61)+COUNTIF(G$4:G48,G48)-1, ""), "")</f>
        <v/>
      </c>
      <c r="I48" s="49">
        <f t="shared" si="3"/>
        <v>0</v>
      </c>
      <c r="J48" s="85">
        <f t="shared" si="4"/>
        <v>3.671967858417958E-4</v>
      </c>
      <c r="K48" s="85">
        <f t="shared" si="5"/>
        <v>0</v>
      </c>
      <c r="L48" s="87">
        <f t="shared" si="6"/>
        <v>-3.671967858417958E-4</v>
      </c>
    </row>
    <row r="49" spans="2:12" x14ac:dyDescent="0.2">
      <c r="B49" s="151" t="s">
        <v>92</v>
      </c>
      <c r="C49" s="146">
        <v>366</v>
      </c>
      <c r="D49" s="41"/>
      <c r="E49" s="83">
        <f t="shared" si="0"/>
        <v>5.7892156087376032E-3</v>
      </c>
      <c r="F49" s="41">
        <f t="shared" si="1"/>
        <v>0</v>
      </c>
      <c r="G49" s="42">
        <f t="shared" si="2"/>
        <v>366</v>
      </c>
      <c r="H49" s="42" t="str">
        <f>IF(C49&lt;&gt;"", IF(RANK(G49, $G$4:$G$61)+COUNTIF(G$4:G49,G49)-1&lt;=(C$64-F$62),RANK(G49, $G$4:$G$61)+COUNTIF(G$4:G49,G49)-1, ""), "")</f>
        <v/>
      </c>
      <c r="I49" s="49">
        <f t="shared" si="3"/>
        <v>0</v>
      </c>
      <c r="J49" s="85">
        <f t="shared" si="4"/>
        <v>4.135200726710685E-4</v>
      </c>
      <c r="K49" s="85">
        <f t="shared" si="5"/>
        <v>0</v>
      </c>
      <c r="L49" s="87">
        <f t="shared" si="6"/>
        <v>-4.135200726710685E-4</v>
      </c>
    </row>
    <row r="50" spans="2:12" x14ac:dyDescent="0.2">
      <c r="B50" s="151" t="s">
        <v>93</v>
      </c>
      <c r="C50" s="146">
        <v>18176</v>
      </c>
      <c r="D50" s="41"/>
      <c r="E50" s="83">
        <f t="shared" si="0"/>
        <v>0.28749940684266306</v>
      </c>
      <c r="F50" s="41">
        <f t="shared" si="1"/>
        <v>0</v>
      </c>
      <c r="G50" s="42">
        <f t="shared" si="2"/>
        <v>18176</v>
      </c>
      <c r="H50" s="42" t="str">
        <f>IF(C50&lt;&gt;"", IF(RANK(G50, $G$4:$G$61)+COUNTIF(G$4:G50,G50)-1&lt;=(C$64-F$62),RANK(G50, $G$4:$G$61)+COUNTIF(G$4:G50,G50)-1, ""), "")</f>
        <v/>
      </c>
      <c r="I50" s="49">
        <f t="shared" si="3"/>
        <v>0</v>
      </c>
      <c r="J50" s="85">
        <f t="shared" si="4"/>
        <v>2.0535903936801478E-2</v>
      </c>
      <c r="K50" s="85">
        <f t="shared" si="5"/>
        <v>0</v>
      </c>
      <c r="L50" s="87">
        <f t="shared" si="6"/>
        <v>-2.0535903936801478E-2</v>
      </c>
    </row>
    <row r="51" spans="2:12" x14ac:dyDescent="0.2">
      <c r="B51" s="151" t="s">
        <v>94</v>
      </c>
      <c r="C51" s="146">
        <v>4642</v>
      </c>
      <c r="D51" s="41"/>
      <c r="E51" s="83">
        <f t="shared" si="0"/>
        <v>7.34249695512567E-2</v>
      </c>
      <c r="F51" s="41">
        <f t="shared" si="1"/>
        <v>0</v>
      </c>
      <c r="G51" s="42">
        <f t="shared" si="2"/>
        <v>4642</v>
      </c>
      <c r="H51" s="42" t="str">
        <f>IF(C51&lt;&gt;"", IF(RANK(G51, $G$4:$G$61)+COUNTIF(G$4:G51,G51)-1&lt;=(C$64-F$62),RANK(G51, $G$4:$G$61)+COUNTIF(G$4:G51,G51)-1, ""), "")</f>
        <v/>
      </c>
      <c r="I51" s="49">
        <f t="shared" si="3"/>
        <v>0</v>
      </c>
      <c r="J51" s="85">
        <f t="shared" si="4"/>
        <v>5.2446999380849728E-3</v>
      </c>
      <c r="K51" s="85">
        <f t="shared" si="5"/>
        <v>0</v>
      </c>
      <c r="L51" s="87">
        <f t="shared" si="6"/>
        <v>-5.2446999380849728E-3</v>
      </c>
    </row>
    <row r="52" spans="2:12" x14ac:dyDescent="0.2">
      <c r="B52" s="151" t="s">
        <v>95</v>
      </c>
      <c r="C52" s="146">
        <v>2118</v>
      </c>
      <c r="D52" s="41"/>
      <c r="E52" s="83">
        <f t="shared" si="0"/>
        <v>3.3501526391547111E-2</v>
      </c>
      <c r="F52" s="41">
        <f t="shared" si="1"/>
        <v>0</v>
      </c>
      <c r="G52" s="42">
        <f t="shared" si="2"/>
        <v>2118</v>
      </c>
      <c r="H52" s="42" t="str">
        <f>IF(C52&lt;&gt;"", IF(RANK(G52, $G$4:$G$61)+COUNTIF(G$4:G52,G52)-1&lt;=(C$64-F$62),RANK(G52, $G$4:$G$61)+COUNTIF(G$4:G52,G52)-1, ""), "")</f>
        <v/>
      </c>
      <c r="I52" s="49">
        <f t="shared" si="3"/>
        <v>0</v>
      </c>
      <c r="J52" s="85">
        <f t="shared" si="4"/>
        <v>2.3929932074243801E-3</v>
      </c>
      <c r="K52" s="85">
        <f t="shared" si="5"/>
        <v>0</v>
      </c>
      <c r="L52" s="87">
        <f t="shared" si="6"/>
        <v>-2.3929932074243801E-3</v>
      </c>
    </row>
    <row r="53" spans="2:12" x14ac:dyDescent="0.2">
      <c r="B53" s="151" t="s">
        <v>96</v>
      </c>
      <c r="C53" s="146">
        <v>788</v>
      </c>
      <c r="D53" s="41"/>
      <c r="E53" s="83">
        <f t="shared" si="0"/>
        <v>1.2464212840670031E-2</v>
      </c>
      <c r="F53" s="41">
        <f t="shared" si="1"/>
        <v>0</v>
      </c>
      <c r="G53" s="42">
        <f t="shared" si="2"/>
        <v>788</v>
      </c>
      <c r="H53" s="42" t="str">
        <f>IF(C53&lt;&gt;"", IF(RANK(G53, $G$4:$G$61)+COUNTIF(G$4:G53,G53)-1&lt;=(C$64-F$62),RANK(G53, $G$4:$G$61)+COUNTIF(G$4:G53,G53)-1, ""), "")</f>
        <v/>
      </c>
      <c r="I53" s="49">
        <f t="shared" si="3"/>
        <v>0</v>
      </c>
      <c r="J53" s="85">
        <f t="shared" si="4"/>
        <v>8.9031097613333872E-4</v>
      </c>
      <c r="K53" s="85">
        <f t="shared" si="5"/>
        <v>0</v>
      </c>
      <c r="L53" s="87">
        <f t="shared" si="6"/>
        <v>-8.9031097613333872E-4</v>
      </c>
    </row>
    <row r="54" spans="2:12" x14ac:dyDescent="0.2">
      <c r="B54" s="151" t="s">
        <v>97</v>
      </c>
      <c r="C54" s="146">
        <v>24487</v>
      </c>
      <c r="D54" s="41"/>
      <c r="E54" s="83">
        <f t="shared" si="0"/>
        <v>0.38732383227092265</v>
      </c>
      <c r="F54" s="41">
        <f t="shared" si="1"/>
        <v>0</v>
      </c>
      <c r="G54" s="42">
        <f t="shared" si="2"/>
        <v>24487</v>
      </c>
      <c r="H54" s="42" t="str">
        <f>IF(C54&lt;&gt;"", IF(RANK(G54, $G$4:$G$61)+COUNTIF(G$4:G54,G54)-1&lt;=(C$64-F$62),RANK(G54, $G$4:$G$61)+COUNTIF(G$4:G54,G54)-1, ""), "")</f>
        <v/>
      </c>
      <c r="I54" s="49">
        <f t="shared" si="3"/>
        <v>0</v>
      </c>
      <c r="J54" s="85">
        <f t="shared" si="4"/>
        <v>2.766630059971709E-2</v>
      </c>
      <c r="K54" s="85">
        <f t="shared" si="5"/>
        <v>0</v>
      </c>
      <c r="L54" s="87">
        <f t="shared" si="6"/>
        <v>-2.766630059971709E-2</v>
      </c>
    </row>
    <row r="55" spans="2:12" x14ac:dyDescent="0.2">
      <c r="B55" s="151" t="s">
        <v>98</v>
      </c>
      <c r="C55" s="146" t="s">
        <v>32</v>
      </c>
      <c r="D55" s="41"/>
      <c r="E55" s="83" t="str">
        <f t="shared" si="0"/>
        <v/>
      </c>
      <c r="F55" s="41" t="str">
        <f t="shared" si="1"/>
        <v/>
      </c>
      <c r="G55" s="42" t="str">
        <f t="shared" si="2"/>
        <v/>
      </c>
      <c r="H55" s="42" t="str">
        <f>IF(C55&lt;&gt;"", IF(RANK(G55, $G$4:$G$61)+COUNTIF(G$4:G55,G55)-1&lt;=(C$64-F$62),RANK(G55, $G$4:$G$61)+COUNTIF(G$4:G55,G55)-1, ""), "")</f>
        <v/>
      </c>
      <c r="I55" s="49" t="str">
        <f t="shared" si="3"/>
        <v/>
      </c>
      <c r="J55" s="85" t="str">
        <f t="shared" si="4"/>
        <v/>
      </c>
      <c r="K55" s="85" t="str">
        <f t="shared" si="5"/>
        <v/>
      </c>
      <c r="L55" s="87" t="str">
        <f t="shared" si="6"/>
        <v/>
      </c>
    </row>
    <row r="56" spans="2:12" x14ac:dyDescent="0.2">
      <c r="B56" s="151" t="s">
        <v>99</v>
      </c>
      <c r="C56" s="146" t="s">
        <v>32</v>
      </c>
      <c r="D56" s="41"/>
      <c r="E56" s="83" t="str">
        <f t="shared" si="0"/>
        <v/>
      </c>
      <c r="F56" s="41" t="str">
        <f t="shared" si="1"/>
        <v/>
      </c>
      <c r="G56" s="42" t="str">
        <f t="shared" si="2"/>
        <v/>
      </c>
      <c r="H56" s="42" t="str">
        <f>IF(C56&lt;&gt;"", IF(RANK(G56, $G$4:$G$61)+COUNTIF(G$4:G56,G56)-1&lt;=(C$64-F$62),RANK(G56, $G$4:$G$61)+COUNTIF(G$4:G56,G56)-1, ""), "")</f>
        <v/>
      </c>
      <c r="I56" s="49" t="str">
        <f t="shared" si="3"/>
        <v/>
      </c>
      <c r="J56" s="85" t="str">
        <f t="shared" si="4"/>
        <v/>
      </c>
      <c r="K56" s="85" t="str">
        <f t="shared" si="5"/>
        <v/>
      </c>
      <c r="L56" s="87" t="str">
        <f t="shared" si="6"/>
        <v/>
      </c>
    </row>
    <row r="57" spans="2:12" x14ac:dyDescent="0.2">
      <c r="B57" s="151" t="s">
        <v>100</v>
      </c>
      <c r="C57" s="146" t="s">
        <v>32</v>
      </c>
      <c r="D57" s="41"/>
      <c r="E57" s="83" t="str">
        <f t="shared" si="0"/>
        <v/>
      </c>
      <c r="F57" s="41" t="str">
        <f t="shared" si="1"/>
        <v/>
      </c>
      <c r="G57" s="42" t="str">
        <f t="shared" si="2"/>
        <v/>
      </c>
      <c r="H57" s="42" t="str">
        <f>IF(C57&lt;&gt;"", IF(RANK(G57, $G$4:$G$61)+COUNTIF(G$4:G57,G57)-1&lt;=(C$64-F$62),RANK(G57, $G$4:$G$61)+COUNTIF(G$4:G57,G57)-1, ""), "")</f>
        <v/>
      </c>
      <c r="I57" s="49" t="str">
        <f t="shared" si="3"/>
        <v/>
      </c>
      <c r="J57" s="85" t="str">
        <f t="shared" si="4"/>
        <v/>
      </c>
      <c r="K57" s="85" t="str">
        <f t="shared" si="5"/>
        <v/>
      </c>
      <c r="L57" s="87" t="str">
        <f t="shared" si="6"/>
        <v/>
      </c>
    </row>
    <row r="58" spans="2:12" x14ac:dyDescent="0.2">
      <c r="B58" s="151" t="s">
        <v>101</v>
      </c>
      <c r="C58" s="146" t="s">
        <v>32</v>
      </c>
      <c r="D58" s="41"/>
      <c r="E58" s="83" t="str">
        <f t="shared" si="0"/>
        <v/>
      </c>
      <c r="F58" s="41" t="str">
        <f t="shared" si="1"/>
        <v/>
      </c>
      <c r="G58" s="42" t="str">
        <f t="shared" si="2"/>
        <v/>
      </c>
      <c r="H58" s="42" t="str">
        <f>IF(C58&lt;&gt;"", IF(RANK(G58, $G$4:$G$61)+COUNTIF(G$4:G58,G58)-1&lt;=(C$64-F$62),RANK(G58, $G$4:$G$61)+COUNTIF(G$4:G58,G58)-1, ""), "")</f>
        <v/>
      </c>
      <c r="I58" s="49" t="str">
        <f t="shared" si="3"/>
        <v/>
      </c>
      <c r="J58" s="85" t="str">
        <f t="shared" si="4"/>
        <v/>
      </c>
      <c r="K58" s="85" t="str">
        <f t="shared" si="5"/>
        <v/>
      </c>
      <c r="L58" s="87" t="str">
        <f t="shared" si="6"/>
        <v/>
      </c>
    </row>
    <row r="59" spans="2:12" x14ac:dyDescent="0.2">
      <c r="B59" s="151" t="s">
        <v>102</v>
      </c>
      <c r="C59" s="146" t="s">
        <v>32</v>
      </c>
      <c r="D59" s="41"/>
      <c r="E59" s="83" t="str">
        <f t="shared" si="0"/>
        <v/>
      </c>
      <c r="F59" s="41" t="str">
        <f t="shared" si="1"/>
        <v/>
      </c>
      <c r="G59" s="42" t="str">
        <f t="shared" si="2"/>
        <v/>
      </c>
      <c r="H59" s="42" t="str">
        <f>IF(C59&lt;&gt;"", IF(RANK(G59, $G$4:$G$61)+COUNTIF(G$4:G59,G59)-1&lt;=(C$64-F$62),RANK(G59, $G$4:$G$61)+COUNTIF(G$4:G59,G59)-1, ""), "")</f>
        <v/>
      </c>
      <c r="I59" s="49" t="str">
        <f t="shared" si="3"/>
        <v/>
      </c>
      <c r="J59" s="85" t="str">
        <f t="shared" si="4"/>
        <v/>
      </c>
      <c r="K59" s="85" t="str">
        <f t="shared" si="5"/>
        <v/>
      </c>
      <c r="L59" s="87" t="str">
        <f t="shared" si="6"/>
        <v/>
      </c>
    </row>
    <row r="60" spans="2:12" x14ac:dyDescent="0.2">
      <c r="B60" s="151" t="s">
        <v>103</v>
      </c>
      <c r="C60" s="146" t="s">
        <v>32</v>
      </c>
      <c r="D60" s="41"/>
      <c r="E60" s="83" t="str">
        <f t="shared" si="0"/>
        <v/>
      </c>
      <c r="F60" s="41" t="str">
        <f t="shared" si="1"/>
        <v/>
      </c>
      <c r="G60" s="42" t="str">
        <f t="shared" si="2"/>
        <v/>
      </c>
      <c r="H60" s="42" t="str">
        <f>IF(C60&lt;&gt;"", IF(RANK(G60, $G$4:$G$61)+COUNTIF(G$4:G60,G60)-1&lt;=(C$64-F$62),RANK(G60, $G$4:$G$61)+COUNTIF(G$4:G60,G60)-1, ""), "")</f>
        <v/>
      </c>
      <c r="I60" s="49" t="str">
        <f t="shared" si="3"/>
        <v/>
      </c>
      <c r="J60" s="85" t="str">
        <f t="shared" si="4"/>
        <v/>
      </c>
      <c r="K60" s="85" t="str">
        <f t="shared" si="5"/>
        <v/>
      </c>
      <c r="L60" s="87" t="str">
        <f t="shared" si="6"/>
        <v/>
      </c>
    </row>
    <row r="61" spans="2:12" ht="17" thickBot="1" x14ac:dyDescent="0.25">
      <c r="B61" s="156" t="s">
        <v>104</v>
      </c>
      <c r="C61" s="146" t="s">
        <v>32</v>
      </c>
      <c r="D61" s="84"/>
      <c r="E61" s="83" t="str">
        <f t="shared" si="0"/>
        <v/>
      </c>
      <c r="F61" s="84" t="str">
        <f t="shared" si="1"/>
        <v/>
      </c>
      <c r="G61" s="42" t="str">
        <f t="shared" si="2"/>
        <v/>
      </c>
      <c r="H61" s="42" t="str">
        <f>IF(C61&lt;&gt;"", IF(RANK(G61, $G$4:$G$61)+COUNTIF(G$4:G61,G61)-1&lt;=(C$64-F$62),RANK(G61, $G$4:$G$61)+COUNTIF(G$4:G61,G61)-1, ""), "")</f>
        <v/>
      </c>
      <c r="I61" s="49" t="str">
        <f t="shared" si="3"/>
        <v/>
      </c>
      <c r="J61" s="85" t="str">
        <f t="shared" si="4"/>
        <v/>
      </c>
      <c r="K61" s="85" t="str">
        <f t="shared" si="5"/>
        <v/>
      </c>
      <c r="L61" s="88" t="str">
        <f t="shared" si="6"/>
        <v/>
      </c>
    </row>
    <row r="62" spans="2:12" ht="17" thickBot="1" x14ac:dyDescent="0.25">
      <c r="B62" s="44" t="s">
        <v>0</v>
      </c>
      <c r="C62" s="141">
        <f>SUM(C4:C61)</f>
        <v>885084</v>
      </c>
      <c r="D62" s="51">
        <f>_xlfn.FLOOR.MATH(C62/(C64+1))+1</f>
        <v>63221</v>
      </c>
      <c r="E62" s="109"/>
      <c r="F62" s="51">
        <f>SUM(F4:F61)</f>
        <v>11</v>
      </c>
      <c r="G62" s="51"/>
      <c r="H62" s="51"/>
      <c r="I62" s="52">
        <f>SUM(I4:I61)</f>
        <v>13</v>
      </c>
      <c r="J62" s="59">
        <f>SUM(J4:J61)</f>
        <v>0.99999999999999989</v>
      </c>
      <c r="K62" s="59">
        <f>SUM(K4:K61)</f>
        <v>1</v>
      </c>
      <c r="L62" s="60">
        <f>SUM(L4:L61)</f>
        <v>7.6327832942979512E-17</v>
      </c>
    </row>
    <row r="63" spans="2:12" x14ac:dyDescent="0.2">
      <c r="B63" s="45" t="s">
        <v>1</v>
      </c>
      <c r="C63" s="112">
        <v>1768576</v>
      </c>
      <c r="D63" s="113"/>
      <c r="E63" s="61"/>
      <c r="F63" s="61"/>
      <c r="G63" s="61"/>
      <c r="H63" s="61"/>
      <c r="I63" s="61"/>
      <c r="J63" s="61"/>
      <c r="K63" s="61"/>
      <c r="L63" s="62"/>
    </row>
    <row r="64" spans="2:12" ht="17" thickBot="1" x14ac:dyDescent="0.25">
      <c r="B64" s="46" t="s">
        <v>3</v>
      </c>
      <c r="C64" s="79">
        <v>13</v>
      </c>
      <c r="D64" s="47"/>
      <c r="E64" s="47"/>
      <c r="F64" s="47"/>
      <c r="G64" s="47"/>
      <c r="H64" s="47"/>
      <c r="I64" s="47"/>
      <c r="J64" s="47"/>
      <c r="K64" s="47"/>
      <c r="L64" s="4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E257F-5796-3546-BA6F-82C6010DE36D}">
  <sheetPr codeName="Sheet9"/>
  <dimension ref="B2:L64"/>
  <sheetViews>
    <sheetView workbookViewId="0">
      <selection activeCell="P19" sqref="P19"/>
    </sheetView>
  </sheetViews>
  <sheetFormatPr baseColWidth="10" defaultColWidth="11" defaultRowHeight="16" x14ac:dyDescent="0.2"/>
  <cols>
    <col min="2" max="2" width="43.33203125" customWidth="1"/>
    <col min="10" max="10" width="11.83203125" customWidth="1"/>
  </cols>
  <sheetData>
    <row r="2" spans="2:12" ht="20" thickBot="1" x14ac:dyDescent="0.3">
      <c r="B2" s="43" t="s">
        <v>44</v>
      </c>
      <c r="D2" s="55"/>
      <c r="E2" s="55"/>
      <c r="F2" s="55"/>
      <c r="G2" s="55"/>
      <c r="H2" s="56"/>
      <c r="I2" s="56"/>
    </row>
    <row r="3" spans="2:12" ht="52" thickBot="1" x14ac:dyDescent="0.25">
      <c r="B3" s="149" t="s">
        <v>17</v>
      </c>
      <c r="C3" s="145" t="s">
        <v>18</v>
      </c>
      <c r="D3" s="51" t="s">
        <v>19</v>
      </c>
      <c r="E3" s="51" t="s">
        <v>20</v>
      </c>
      <c r="F3" s="51" t="s">
        <v>21</v>
      </c>
      <c r="G3" s="51" t="s">
        <v>5</v>
      </c>
      <c r="H3" s="51" t="s">
        <v>22</v>
      </c>
      <c r="I3" s="52" t="s">
        <v>23</v>
      </c>
      <c r="J3" s="53" t="s">
        <v>25</v>
      </c>
      <c r="K3" s="51" t="s">
        <v>24</v>
      </c>
      <c r="L3" s="54" t="s">
        <v>9</v>
      </c>
    </row>
    <row r="4" spans="2:12" x14ac:dyDescent="0.2">
      <c r="B4" s="150" t="s">
        <v>47</v>
      </c>
      <c r="C4" s="146">
        <v>1672</v>
      </c>
      <c r="D4" s="42"/>
      <c r="E4" s="83">
        <f>IF(C4&lt;&gt;"", C4/D$62, "")</f>
        <v>2.5379477838494233E-2</v>
      </c>
      <c r="F4" s="42">
        <f>IF(E4&lt;&gt;"", _xlfn.FLOOR.MATH(E4), "")</f>
        <v>0</v>
      </c>
      <c r="G4" s="42">
        <f>IF(C4&lt;&gt;"", C4-F4*D$62, "")</f>
        <v>1672</v>
      </c>
      <c r="H4" s="42" t="str">
        <f>IF(C4&lt;&gt;"", IF(RANK(G4, $G$4:$G$61)+COUNTIF(G$4:G4,G4)-1&lt;=(C$64-F$62),RANK(G4, $G$4:$G$61)+COUNTIF(G$4:G4,G4)-1, ""), "")</f>
        <v/>
      </c>
      <c r="I4" s="49">
        <f>IF(H4&lt;&gt;"", F4+1, F4)</f>
        <v>0</v>
      </c>
      <c r="J4" s="85">
        <f>IF(C4&lt;&gt;"", C4/$C$62, "")</f>
        <v>4.2299664790335844E-3</v>
      </c>
      <c r="K4" s="85">
        <f>IF(I4&lt;&gt;"", I4/I$62, "")</f>
        <v>0</v>
      </c>
      <c r="L4" s="86">
        <f>IF(K4&lt;&gt;"", K4-J4, "")</f>
        <v>-4.2299664790335844E-3</v>
      </c>
    </row>
    <row r="5" spans="2:12" x14ac:dyDescent="0.2">
      <c r="B5" s="151" t="s">
        <v>48</v>
      </c>
      <c r="C5" s="146" t="s">
        <v>32</v>
      </c>
      <c r="D5" s="41"/>
      <c r="E5" s="83" t="str">
        <f t="shared" ref="E5:E61" si="0">IF(C5&lt;&gt;"", C5/D$62, "")</f>
        <v/>
      </c>
      <c r="F5" s="41" t="str">
        <f t="shared" ref="F5:F61" si="1">IF(E5&lt;&gt;"", _xlfn.FLOOR.MATH(E5), "")</f>
        <v/>
      </c>
      <c r="G5" s="42" t="str">
        <f t="shared" ref="G5:G61" si="2">IF(C5&lt;&gt;"", C5-F5*D$62, "")</f>
        <v/>
      </c>
      <c r="H5" s="42" t="str">
        <f>IF(C5&lt;&gt;"", IF(RANK(G5, $G$4:$G$61)+COUNTIF(G$4:G5,G5)-1&lt;=(C$64-F$62),RANK(G5, $G$4:$G$61)+COUNTIF(G$4:G5,G5)-1, ""), "")</f>
        <v/>
      </c>
      <c r="I5" s="49" t="str">
        <f t="shared" ref="I5:I61" si="3">IF(H5&lt;&gt;"", F5+1, F5)</f>
        <v/>
      </c>
      <c r="J5" s="85" t="str">
        <f t="shared" ref="J5:J61" si="4">IF(C5&lt;&gt;"", C5/$C$62, "")</f>
        <v/>
      </c>
      <c r="K5" s="85" t="str">
        <f t="shared" ref="K5:K61" si="5">IF(I5&lt;&gt;"", I5/I$62, "")</f>
        <v/>
      </c>
      <c r="L5" s="87" t="str">
        <f t="shared" ref="L5:L61" si="6">IF(K5&lt;&gt;"", K5-J5, "")</f>
        <v/>
      </c>
    </row>
    <row r="6" spans="2:12" x14ac:dyDescent="0.2">
      <c r="B6" s="151" t="s">
        <v>49</v>
      </c>
      <c r="C6" s="146" t="s">
        <v>32</v>
      </c>
      <c r="D6" s="41"/>
      <c r="E6" s="83" t="str">
        <f t="shared" si="0"/>
        <v/>
      </c>
      <c r="F6" s="41" t="str">
        <f t="shared" si="1"/>
        <v/>
      </c>
      <c r="G6" s="42" t="str">
        <f t="shared" si="2"/>
        <v/>
      </c>
      <c r="H6" s="42" t="str">
        <f>IF(C6&lt;&gt;"", IF(RANK(G6, $G$4:$G$61)+COUNTIF(G$4:G6,G6)-1&lt;=(C$64-F$62),RANK(G6, $G$4:$G$61)+COUNTIF(G$4:G6,G6)-1, ""), "")</f>
        <v/>
      </c>
      <c r="I6" s="49" t="str">
        <f t="shared" si="3"/>
        <v/>
      </c>
      <c r="J6" s="85" t="str">
        <f t="shared" si="4"/>
        <v/>
      </c>
      <c r="K6" s="85" t="str">
        <f t="shared" si="5"/>
        <v/>
      </c>
      <c r="L6" s="87" t="str">
        <f t="shared" si="6"/>
        <v/>
      </c>
    </row>
    <row r="7" spans="2:12" x14ac:dyDescent="0.2">
      <c r="B7" s="151" t="s">
        <v>50</v>
      </c>
      <c r="C7" s="146" t="s">
        <v>32</v>
      </c>
      <c r="D7" s="41"/>
      <c r="E7" s="83" t="str">
        <f t="shared" si="0"/>
        <v/>
      </c>
      <c r="F7" s="41" t="str">
        <f t="shared" si="1"/>
        <v/>
      </c>
      <c r="G7" s="42" t="str">
        <f t="shared" si="2"/>
        <v/>
      </c>
      <c r="H7" s="42" t="str">
        <f>IF(C7&lt;&gt;"", IF(RANK(G7, $G$4:$G$61)+COUNTIF(G$4:G7,G7)-1&lt;=(C$64-F$62),RANK(G7, $G$4:$G$61)+COUNTIF(G$4:G7,G7)-1, ""), "")</f>
        <v/>
      </c>
      <c r="I7" s="49" t="str">
        <f t="shared" si="3"/>
        <v/>
      </c>
      <c r="J7" s="85" t="str">
        <f t="shared" si="4"/>
        <v/>
      </c>
      <c r="K7" s="85" t="str">
        <f t="shared" si="5"/>
        <v/>
      </c>
      <c r="L7" s="87" t="str">
        <f t="shared" si="6"/>
        <v/>
      </c>
    </row>
    <row r="8" spans="2:12" x14ac:dyDescent="0.2">
      <c r="B8" s="151" t="s">
        <v>51</v>
      </c>
      <c r="C8" s="146">
        <v>2027</v>
      </c>
      <c r="D8" s="41"/>
      <c r="E8" s="83">
        <f t="shared" si="0"/>
        <v>3.0768063145112327E-2</v>
      </c>
      <c r="F8" s="41">
        <f t="shared" si="1"/>
        <v>0</v>
      </c>
      <c r="G8" s="42">
        <f t="shared" si="2"/>
        <v>2027</v>
      </c>
      <c r="H8" s="42" t="str">
        <f>IF(C8&lt;&gt;"", IF(RANK(G8, $G$4:$G$61)+COUNTIF(G$4:G8,G8)-1&lt;=(C$64-F$62),RANK(G8, $G$4:$G$61)+COUNTIF(G$4:G8,G8)-1, ""), "")</f>
        <v/>
      </c>
      <c r="I8" s="49">
        <f t="shared" si="3"/>
        <v>0</v>
      </c>
      <c r="J8" s="85">
        <f t="shared" si="4"/>
        <v>5.1280753905508826E-3</v>
      </c>
      <c r="K8" s="85">
        <f t="shared" si="5"/>
        <v>0</v>
      </c>
      <c r="L8" s="87">
        <f t="shared" si="6"/>
        <v>-5.1280753905508826E-3</v>
      </c>
    </row>
    <row r="9" spans="2:12" x14ac:dyDescent="0.2">
      <c r="B9" s="151" t="s">
        <v>52</v>
      </c>
      <c r="C9" s="146" t="s">
        <v>32</v>
      </c>
      <c r="D9" s="41"/>
      <c r="E9" s="83" t="str">
        <f t="shared" si="0"/>
        <v/>
      </c>
      <c r="F9" s="41" t="str">
        <f t="shared" si="1"/>
        <v/>
      </c>
      <c r="G9" s="42" t="str">
        <f t="shared" si="2"/>
        <v/>
      </c>
      <c r="H9" s="42" t="str">
        <f>IF(C9&lt;&gt;"", IF(RANK(G9, $G$4:$G$61)+COUNTIF(G$4:G9,G9)-1&lt;=(C$64-F$62),RANK(G9, $G$4:$G$61)+COUNTIF(G$4:G9,G9)-1, ""), "")</f>
        <v/>
      </c>
      <c r="I9" s="49" t="str">
        <f t="shared" si="3"/>
        <v/>
      </c>
      <c r="J9" s="85" t="str">
        <f t="shared" si="4"/>
        <v/>
      </c>
      <c r="K9" s="85" t="str">
        <f t="shared" si="5"/>
        <v/>
      </c>
      <c r="L9" s="87" t="str">
        <f t="shared" si="6"/>
        <v/>
      </c>
    </row>
    <row r="10" spans="2:12" x14ac:dyDescent="0.2">
      <c r="B10" s="151" t="s">
        <v>53</v>
      </c>
      <c r="C10" s="146">
        <v>397</v>
      </c>
      <c r="D10" s="41"/>
      <c r="E10" s="83">
        <f t="shared" si="0"/>
        <v>6.0261080752884028E-3</v>
      </c>
      <c r="F10" s="41">
        <f t="shared" si="1"/>
        <v>0</v>
      </c>
      <c r="G10" s="42">
        <f t="shared" si="2"/>
        <v>397</v>
      </c>
      <c r="H10" s="42" t="str">
        <f>IF(C10&lt;&gt;"", IF(RANK(G10, $G$4:$G$61)+COUNTIF(G$4:G10,G10)-1&lt;=(C$64-F$62),RANK(G10, $G$4:$G$61)+COUNTIF(G$4:G10,G10)-1, ""), "")</f>
        <v/>
      </c>
      <c r="I10" s="49">
        <f t="shared" si="3"/>
        <v>0</v>
      </c>
      <c r="J10" s="85">
        <f t="shared" si="4"/>
        <v>1.0043640503446967E-3</v>
      </c>
      <c r="K10" s="85">
        <f t="shared" si="5"/>
        <v>0</v>
      </c>
      <c r="L10" s="87">
        <f t="shared" si="6"/>
        <v>-1.0043640503446967E-3</v>
      </c>
    </row>
    <row r="11" spans="2:12" x14ac:dyDescent="0.2">
      <c r="B11" s="151" t="s">
        <v>54</v>
      </c>
      <c r="C11" s="146">
        <v>1434</v>
      </c>
      <c r="D11" s="41"/>
      <c r="E11" s="83">
        <f t="shared" si="0"/>
        <v>2.1766848816029145E-2</v>
      </c>
      <c r="F11" s="41">
        <f t="shared" si="1"/>
        <v>0</v>
      </c>
      <c r="G11" s="42">
        <f t="shared" si="2"/>
        <v>1434</v>
      </c>
      <c r="H11" s="42" t="str">
        <f>IF(C11&lt;&gt;"", IF(RANK(G11, $G$4:$G$61)+COUNTIF(G$4:G11,G11)-1&lt;=(C$64-F$62),RANK(G11, $G$4:$G$61)+COUNTIF(G$4:G11,G11)-1, ""), "")</f>
        <v/>
      </c>
      <c r="I11" s="49">
        <f t="shared" si="3"/>
        <v>0</v>
      </c>
      <c r="J11" s="85">
        <f t="shared" si="4"/>
        <v>3.6278540256783252E-3</v>
      </c>
      <c r="K11" s="85">
        <f t="shared" si="5"/>
        <v>0</v>
      </c>
      <c r="L11" s="87">
        <f t="shared" si="6"/>
        <v>-3.6278540256783252E-3</v>
      </c>
    </row>
    <row r="12" spans="2:12" x14ac:dyDescent="0.2">
      <c r="B12" s="151" t="s">
        <v>55</v>
      </c>
      <c r="C12" s="146" t="s">
        <v>32</v>
      </c>
      <c r="D12" s="41"/>
      <c r="E12" s="83" t="str">
        <f t="shared" si="0"/>
        <v/>
      </c>
      <c r="F12" s="41" t="str">
        <f t="shared" si="1"/>
        <v/>
      </c>
      <c r="G12" s="42" t="str">
        <f t="shared" si="2"/>
        <v/>
      </c>
      <c r="H12" s="42" t="str">
        <f>IF(C12&lt;&gt;"", IF(RANK(G12, $G$4:$G$61)+COUNTIF(G$4:G12,G12)-1&lt;=(C$64-F$62),RANK(G12, $G$4:$G$61)+COUNTIF(G$4:G12,G12)-1, ""), "")</f>
        <v/>
      </c>
      <c r="I12" s="49" t="str">
        <f t="shared" si="3"/>
        <v/>
      </c>
      <c r="J12" s="85" t="str">
        <f t="shared" si="4"/>
        <v/>
      </c>
      <c r="K12" s="85" t="str">
        <f t="shared" si="5"/>
        <v/>
      </c>
      <c r="L12" s="87" t="str">
        <f t="shared" si="6"/>
        <v/>
      </c>
    </row>
    <row r="13" spans="2:12" x14ac:dyDescent="0.2">
      <c r="B13" s="151" t="s">
        <v>56</v>
      </c>
      <c r="C13" s="146" t="s">
        <v>32</v>
      </c>
      <c r="D13" s="41"/>
      <c r="E13" s="83" t="str">
        <f t="shared" si="0"/>
        <v/>
      </c>
      <c r="F13" s="41" t="str">
        <f t="shared" si="1"/>
        <v/>
      </c>
      <c r="G13" s="42" t="str">
        <f t="shared" si="2"/>
        <v/>
      </c>
      <c r="H13" s="42" t="str">
        <f>IF(C13&lt;&gt;"", IF(RANK(G13, $G$4:$G$61)+COUNTIF(G$4:G13,G13)-1&lt;=(C$64-F$62),RANK(G13, $G$4:$G$61)+COUNTIF(G$4:G13,G13)-1, ""), "")</f>
        <v/>
      </c>
      <c r="I13" s="49" t="str">
        <f t="shared" si="3"/>
        <v/>
      </c>
      <c r="J13" s="85" t="str">
        <f t="shared" si="4"/>
        <v/>
      </c>
      <c r="K13" s="85" t="str">
        <f t="shared" si="5"/>
        <v/>
      </c>
      <c r="L13" s="87" t="str">
        <f t="shared" si="6"/>
        <v/>
      </c>
    </row>
    <row r="14" spans="2:12" x14ac:dyDescent="0.2">
      <c r="B14" s="151" t="s">
        <v>57</v>
      </c>
      <c r="C14" s="146" t="s">
        <v>32</v>
      </c>
      <c r="D14" s="41"/>
      <c r="E14" s="83" t="str">
        <f t="shared" si="0"/>
        <v/>
      </c>
      <c r="F14" s="41" t="str">
        <f t="shared" si="1"/>
        <v/>
      </c>
      <c r="G14" s="42" t="str">
        <f t="shared" si="2"/>
        <v/>
      </c>
      <c r="H14" s="42" t="str">
        <f>IF(C14&lt;&gt;"", IF(RANK(G14, $G$4:$G$61)+COUNTIF(G$4:G14,G14)-1&lt;=(C$64-F$62),RANK(G14, $G$4:$G$61)+COUNTIF(G$4:G14,G14)-1, ""), "")</f>
        <v/>
      </c>
      <c r="I14" s="49" t="str">
        <f t="shared" si="3"/>
        <v/>
      </c>
      <c r="J14" s="85" t="str">
        <f t="shared" si="4"/>
        <v/>
      </c>
      <c r="K14" s="85" t="str">
        <f t="shared" si="5"/>
        <v/>
      </c>
      <c r="L14" s="87" t="str">
        <f t="shared" si="6"/>
        <v/>
      </c>
    </row>
    <row r="15" spans="2:12" x14ac:dyDescent="0.2">
      <c r="B15" s="151" t="s">
        <v>58</v>
      </c>
      <c r="C15" s="146" t="s">
        <v>32</v>
      </c>
      <c r="D15" s="41"/>
      <c r="E15" s="83" t="str">
        <f t="shared" si="0"/>
        <v/>
      </c>
      <c r="F15" s="41" t="str">
        <f t="shared" si="1"/>
        <v/>
      </c>
      <c r="G15" s="42" t="str">
        <f t="shared" si="2"/>
        <v/>
      </c>
      <c r="H15" s="42" t="str">
        <f>IF(C15&lt;&gt;"", IF(RANK(G15, $G$4:$G$61)+COUNTIF(G$4:G15,G15)-1&lt;=(C$64-F$62),RANK(G15, $G$4:$G$61)+COUNTIF(G$4:G15,G15)-1, ""), "")</f>
        <v/>
      </c>
      <c r="I15" s="49" t="str">
        <f t="shared" si="3"/>
        <v/>
      </c>
      <c r="J15" s="85" t="str">
        <f t="shared" si="4"/>
        <v/>
      </c>
      <c r="K15" s="85" t="str">
        <f t="shared" si="5"/>
        <v/>
      </c>
      <c r="L15" s="87" t="str">
        <f t="shared" si="6"/>
        <v/>
      </c>
    </row>
    <row r="16" spans="2:12" x14ac:dyDescent="0.2">
      <c r="B16" s="151" t="s">
        <v>59</v>
      </c>
      <c r="C16" s="146" t="s">
        <v>32</v>
      </c>
      <c r="D16" s="41"/>
      <c r="E16" s="83" t="str">
        <f t="shared" si="0"/>
        <v/>
      </c>
      <c r="F16" s="41" t="str">
        <f t="shared" si="1"/>
        <v/>
      </c>
      <c r="G16" s="42" t="str">
        <f t="shared" si="2"/>
        <v/>
      </c>
      <c r="H16" s="42" t="str">
        <f>IF(C16&lt;&gt;"", IF(RANK(G16, $G$4:$G$61)+COUNTIF(G$4:G16,G16)-1&lt;=(C$64-F$62),RANK(G16, $G$4:$G$61)+COUNTIF(G$4:G16,G16)-1, ""), "")</f>
        <v/>
      </c>
      <c r="I16" s="49" t="str">
        <f t="shared" si="3"/>
        <v/>
      </c>
      <c r="J16" s="85" t="str">
        <f t="shared" si="4"/>
        <v/>
      </c>
      <c r="K16" s="85" t="str">
        <f t="shared" si="5"/>
        <v/>
      </c>
      <c r="L16" s="87" t="str">
        <f t="shared" si="6"/>
        <v/>
      </c>
    </row>
    <row r="17" spans="2:12" x14ac:dyDescent="0.2">
      <c r="B17" s="152" t="s">
        <v>60</v>
      </c>
      <c r="C17" s="147">
        <v>195531</v>
      </c>
      <c r="D17" s="142"/>
      <c r="E17" s="143">
        <f t="shared" si="0"/>
        <v>2.9679872495446267</v>
      </c>
      <c r="F17" s="142">
        <f t="shared" si="1"/>
        <v>2</v>
      </c>
      <c r="G17" s="144">
        <f t="shared" si="2"/>
        <v>63771</v>
      </c>
      <c r="H17" s="144">
        <f>IF(C17&lt;&gt;"", IF(RANK(G17, $G$4:$G$61)+COUNTIF(G$4:G17,G17)-1&lt;=(C$64-F$62),RANK(G17, $G$4:$G$61)+COUNTIF(G$4:G17,G17)-1, ""), "")</f>
        <v>1</v>
      </c>
      <c r="I17" s="144">
        <f t="shared" si="3"/>
        <v>3</v>
      </c>
      <c r="J17" s="130">
        <f t="shared" si="4"/>
        <v>0.49467079881095438</v>
      </c>
      <c r="K17" s="130">
        <f t="shared" si="5"/>
        <v>0.6</v>
      </c>
      <c r="L17" s="131">
        <f t="shared" si="6"/>
        <v>0.1053292011890456</v>
      </c>
    </row>
    <row r="18" spans="2:12" x14ac:dyDescent="0.2">
      <c r="B18" s="151" t="s">
        <v>61</v>
      </c>
      <c r="C18" s="146" t="s">
        <v>32</v>
      </c>
      <c r="D18" s="41"/>
      <c r="E18" s="83" t="str">
        <f t="shared" si="0"/>
        <v/>
      </c>
      <c r="F18" s="41" t="str">
        <f t="shared" si="1"/>
        <v/>
      </c>
      <c r="G18" s="42" t="str">
        <f t="shared" si="2"/>
        <v/>
      </c>
      <c r="H18" s="42" t="str">
        <f>IF(C18&lt;&gt;"", IF(RANK(G18, $G$4:$G$61)+COUNTIF(G$4:G18,G18)-1&lt;=(C$64-F$62),RANK(G18, $G$4:$G$61)+COUNTIF(G$4:G18,G18)-1, ""), "")</f>
        <v/>
      </c>
      <c r="I18" s="49" t="str">
        <f t="shared" si="3"/>
        <v/>
      </c>
      <c r="J18" s="85" t="str">
        <f t="shared" si="4"/>
        <v/>
      </c>
      <c r="K18" s="85" t="str">
        <f t="shared" si="5"/>
        <v/>
      </c>
      <c r="L18" s="87" t="str">
        <f t="shared" si="6"/>
        <v/>
      </c>
    </row>
    <row r="19" spans="2:12" x14ac:dyDescent="0.2">
      <c r="B19" s="151" t="s">
        <v>62</v>
      </c>
      <c r="C19" s="146" t="s">
        <v>32</v>
      </c>
      <c r="D19" s="41"/>
      <c r="E19" s="83" t="str">
        <f t="shared" si="0"/>
        <v/>
      </c>
      <c r="F19" s="41" t="str">
        <f t="shared" si="1"/>
        <v/>
      </c>
      <c r="G19" s="42" t="str">
        <f t="shared" si="2"/>
        <v/>
      </c>
      <c r="H19" s="42" t="str">
        <f>IF(C19&lt;&gt;"", IF(RANK(G19, $G$4:$G$61)+COUNTIF(G$4:G19,G19)-1&lt;=(C$64-F$62),RANK(G19, $G$4:$G$61)+COUNTIF(G$4:G19,G19)-1, ""), "")</f>
        <v/>
      </c>
      <c r="I19" s="49" t="str">
        <f t="shared" si="3"/>
        <v/>
      </c>
      <c r="J19" s="85" t="str">
        <f t="shared" si="4"/>
        <v/>
      </c>
      <c r="K19" s="85" t="str">
        <f t="shared" si="5"/>
        <v/>
      </c>
      <c r="L19" s="87" t="str">
        <f t="shared" si="6"/>
        <v/>
      </c>
    </row>
    <row r="20" spans="2:12" x14ac:dyDescent="0.2">
      <c r="B20" s="151" t="s">
        <v>63</v>
      </c>
      <c r="C20" s="146">
        <v>412</v>
      </c>
      <c r="D20" s="41"/>
      <c r="E20" s="83">
        <f t="shared" si="0"/>
        <v>6.2537947783849425E-3</v>
      </c>
      <c r="F20" s="41">
        <f t="shared" si="1"/>
        <v>0</v>
      </c>
      <c r="G20" s="42">
        <f t="shared" si="2"/>
        <v>412</v>
      </c>
      <c r="H20" s="42" t="str">
        <f>IF(C20&lt;&gt;"", IF(RANK(G20, $G$4:$G$61)+COUNTIF(G$4:G20,G20)-1&lt;=(C$64-F$62),RANK(G20, $G$4:$G$61)+COUNTIF(G$4:G20,G20)-1, ""), "")</f>
        <v/>
      </c>
      <c r="I20" s="49">
        <f t="shared" si="3"/>
        <v>0</v>
      </c>
      <c r="J20" s="85">
        <f t="shared" si="4"/>
        <v>1.0423123142116249E-3</v>
      </c>
      <c r="K20" s="85">
        <f t="shared" si="5"/>
        <v>0</v>
      </c>
      <c r="L20" s="87">
        <f t="shared" si="6"/>
        <v>-1.0423123142116249E-3</v>
      </c>
    </row>
    <row r="21" spans="2:12" x14ac:dyDescent="0.2">
      <c r="B21" s="151" t="s">
        <v>64</v>
      </c>
      <c r="C21" s="146" t="s">
        <v>32</v>
      </c>
      <c r="D21" s="41"/>
      <c r="E21" s="83" t="str">
        <f t="shared" si="0"/>
        <v/>
      </c>
      <c r="F21" s="41" t="str">
        <f t="shared" si="1"/>
        <v/>
      </c>
      <c r="G21" s="42" t="str">
        <f t="shared" si="2"/>
        <v/>
      </c>
      <c r="H21" s="42" t="str">
        <f>IF(C21&lt;&gt;"", IF(RANK(G21, $G$4:$G$61)+COUNTIF(G$4:G21,G21)-1&lt;=(C$64-F$62),RANK(G21, $G$4:$G$61)+COUNTIF(G$4:G21,G21)-1, ""), "")</f>
        <v/>
      </c>
      <c r="I21" s="49" t="str">
        <f t="shared" si="3"/>
        <v/>
      </c>
      <c r="J21" s="85" t="str">
        <f t="shared" si="4"/>
        <v/>
      </c>
      <c r="K21" s="85" t="str">
        <f t="shared" si="5"/>
        <v/>
      </c>
      <c r="L21" s="87" t="str">
        <f t="shared" si="6"/>
        <v/>
      </c>
    </row>
    <row r="22" spans="2:12" x14ac:dyDescent="0.2">
      <c r="B22" s="151" t="s">
        <v>65</v>
      </c>
      <c r="C22" s="146" t="s">
        <v>32</v>
      </c>
      <c r="D22" s="41"/>
      <c r="E22" s="83" t="str">
        <f t="shared" si="0"/>
        <v/>
      </c>
      <c r="F22" s="41" t="str">
        <f t="shared" si="1"/>
        <v/>
      </c>
      <c r="G22" s="42" t="str">
        <f t="shared" si="2"/>
        <v/>
      </c>
      <c r="H22" s="42" t="str">
        <f>IF(C22&lt;&gt;"", IF(RANK(G22, $G$4:$G$61)+COUNTIF(G$4:G22,G22)-1&lt;=(C$64-F$62),RANK(G22, $G$4:$G$61)+COUNTIF(G$4:G22,G22)-1, ""), "")</f>
        <v/>
      </c>
      <c r="I22" s="49" t="str">
        <f t="shared" si="3"/>
        <v/>
      </c>
      <c r="J22" s="85" t="str">
        <f t="shared" si="4"/>
        <v/>
      </c>
      <c r="K22" s="85" t="str">
        <f t="shared" si="5"/>
        <v/>
      </c>
      <c r="L22" s="87" t="str">
        <f t="shared" si="6"/>
        <v/>
      </c>
    </row>
    <row r="23" spans="2:12" x14ac:dyDescent="0.2">
      <c r="B23" s="151" t="s">
        <v>66</v>
      </c>
      <c r="C23" s="146">
        <v>222</v>
      </c>
      <c r="D23" s="41"/>
      <c r="E23" s="83">
        <f t="shared" si="0"/>
        <v>3.3697632058287798E-3</v>
      </c>
      <c r="F23" s="41">
        <f t="shared" si="1"/>
        <v>0</v>
      </c>
      <c r="G23" s="42">
        <f t="shared" si="2"/>
        <v>222</v>
      </c>
      <c r="H23" s="42" t="str">
        <f>IF(C23&lt;&gt;"", IF(RANK(G23, $G$4:$G$61)+COUNTIF(G$4:G23,G23)-1&lt;=(C$64-F$62),RANK(G23, $G$4:$G$61)+COUNTIF(G$4:G23,G23)-1, ""), "")</f>
        <v/>
      </c>
      <c r="I23" s="49">
        <f t="shared" si="3"/>
        <v>0</v>
      </c>
      <c r="J23" s="85">
        <f t="shared" si="4"/>
        <v>5.6163430523053571E-4</v>
      </c>
      <c r="K23" s="85">
        <f t="shared" si="5"/>
        <v>0</v>
      </c>
      <c r="L23" s="87">
        <f t="shared" si="6"/>
        <v>-5.6163430523053571E-4</v>
      </c>
    </row>
    <row r="24" spans="2:12" x14ac:dyDescent="0.2">
      <c r="B24" s="151" t="s">
        <v>67</v>
      </c>
      <c r="C24" s="146" t="s">
        <v>32</v>
      </c>
      <c r="D24" s="41"/>
      <c r="E24" s="83" t="str">
        <f t="shared" si="0"/>
        <v/>
      </c>
      <c r="F24" s="41" t="str">
        <f t="shared" si="1"/>
        <v/>
      </c>
      <c r="G24" s="42" t="str">
        <f t="shared" si="2"/>
        <v/>
      </c>
      <c r="H24" s="42" t="str">
        <f>IF(C24&lt;&gt;"", IF(RANK(G24, $G$4:$G$61)+COUNTIF(G$4:G24,G24)-1&lt;=(C$64-F$62),RANK(G24, $G$4:$G$61)+COUNTIF(G$4:G24,G24)-1, ""), "")</f>
        <v/>
      </c>
      <c r="I24" s="49" t="str">
        <f t="shared" si="3"/>
        <v/>
      </c>
      <c r="J24" s="85" t="str">
        <f t="shared" si="4"/>
        <v/>
      </c>
      <c r="K24" s="85" t="str">
        <f t="shared" si="5"/>
        <v/>
      </c>
      <c r="L24" s="87" t="str">
        <f t="shared" si="6"/>
        <v/>
      </c>
    </row>
    <row r="25" spans="2:12" x14ac:dyDescent="0.2">
      <c r="B25" s="151" t="s">
        <v>68</v>
      </c>
      <c r="C25" s="146">
        <v>602</v>
      </c>
      <c r="D25" s="41"/>
      <c r="E25" s="83">
        <f t="shared" si="0"/>
        <v>9.1378263509411042E-3</v>
      </c>
      <c r="F25" s="41">
        <f t="shared" si="1"/>
        <v>0</v>
      </c>
      <c r="G25" s="42">
        <f t="shared" si="2"/>
        <v>602</v>
      </c>
      <c r="H25" s="42" t="str">
        <f>IF(C25&lt;&gt;"", IF(RANK(G25, $G$4:$G$61)+COUNTIF(G$4:G25,G25)-1&lt;=(C$64-F$62),RANK(G25, $G$4:$G$61)+COUNTIF(G$4:G25,G25)-1, ""), "")</f>
        <v/>
      </c>
      <c r="I25" s="49">
        <f t="shared" si="3"/>
        <v>0</v>
      </c>
      <c r="J25" s="85">
        <f t="shared" si="4"/>
        <v>1.522990323192714E-3</v>
      </c>
      <c r="K25" s="85">
        <f t="shared" si="5"/>
        <v>0</v>
      </c>
      <c r="L25" s="87">
        <f t="shared" si="6"/>
        <v>-1.522990323192714E-3</v>
      </c>
    </row>
    <row r="26" spans="2:12" x14ac:dyDescent="0.2">
      <c r="B26" s="151" t="s">
        <v>69</v>
      </c>
      <c r="C26" s="146">
        <v>906</v>
      </c>
      <c r="D26" s="41"/>
      <c r="E26" s="83">
        <f t="shared" si="0"/>
        <v>1.3752276867030965E-2</v>
      </c>
      <c r="F26" s="41">
        <f t="shared" si="1"/>
        <v>0</v>
      </c>
      <c r="G26" s="42">
        <f t="shared" si="2"/>
        <v>906</v>
      </c>
      <c r="H26" s="42" t="str">
        <f>IF(C26&lt;&gt;"", IF(RANK(G26, $G$4:$G$61)+COUNTIF(G$4:G26,G26)-1&lt;=(C$64-F$62),RANK(G26, $G$4:$G$61)+COUNTIF(G$4:G26,G26)-1, ""), "")</f>
        <v/>
      </c>
      <c r="I26" s="49">
        <f t="shared" si="3"/>
        <v>0</v>
      </c>
      <c r="J26" s="85">
        <f t="shared" si="4"/>
        <v>2.2920751375624564E-3</v>
      </c>
      <c r="K26" s="85">
        <f t="shared" si="5"/>
        <v>0</v>
      </c>
      <c r="L26" s="87">
        <f t="shared" si="6"/>
        <v>-2.2920751375624564E-3</v>
      </c>
    </row>
    <row r="27" spans="2:12" x14ac:dyDescent="0.2">
      <c r="B27" s="151" t="s">
        <v>70</v>
      </c>
      <c r="C27" s="146">
        <v>85</v>
      </c>
      <c r="D27" s="41"/>
      <c r="E27" s="83">
        <f t="shared" si="0"/>
        <v>1.2902246508803886E-3</v>
      </c>
      <c r="F27" s="41">
        <f t="shared" si="1"/>
        <v>0</v>
      </c>
      <c r="G27" s="42">
        <f t="shared" si="2"/>
        <v>85</v>
      </c>
      <c r="H27" s="42" t="str">
        <f>IF(C27&lt;&gt;"", IF(RANK(G27, $G$4:$G$61)+COUNTIF(G$4:G27,G27)-1&lt;=(C$64-F$62),RANK(G27, $G$4:$G$61)+COUNTIF(G$4:G27,G27)-1, ""), "")</f>
        <v/>
      </c>
      <c r="I27" s="49">
        <f t="shared" si="3"/>
        <v>0</v>
      </c>
      <c r="J27" s="85">
        <f t="shared" si="4"/>
        <v>2.1504016191259249E-4</v>
      </c>
      <c r="K27" s="85">
        <f t="shared" si="5"/>
        <v>0</v>
      </c>
      <c r="L27" s="87">
        <f t="shared" si="6"/>
        <v>-2.1504016191259249E-4</v>
      </c>
    </row>
    <row r="28" spans="2:12" x14ac:dyDescent="0.2">
      <c r="B28" s="151" t="s">
        <v>71</v>
      </c>
      <c r="C28" s="146">
        <v>785</v>
      </c>
      <c r="D28" s="41"/>
      <c r="E28" s="83">
        <f t="shared" si="0"/>
        <v>1.1915604128718883E-2</v>
      </c>
      <c r="F28" s="41">
        <f t="shared" si="1"/>
        <v>0</v>
      </c>
      <c r="G28" s="42">
        <f t="shared" si="2"/>
        <v>785</v>
      </c>
      <c r="H28" s="42" t="str">
        <f>IF(C28&lt;&gt;"", IF(RANK(G28, $G$4:$G$61)+COUNTIF(G$4:G28,G28)-1&lt;=(C$64-F$62),RANK(G28, $G$4:$G$61)+COUNTIF(G$4:G28,G28)-1, ""), "")</f>
        <v/>
      </c>
      <c r="I28" s="49">
        <f t="shared" si="3"/>
        <v>0</v>
      </c>
      <c r="J28" s="85">
        <f t="shared" si="4"/>
        <v>1.9859591423692364E-3</v>
      </c>
      <c r="K28" s="85">
        <f t="shared" si="5"/>
        <v>0</v>
      </c>
      <c r="L28" s="87">
        <f t="shared" si="6"/>
        <v>-1.9859591423692364E-3</v>
      </c>
    </row>
    <row r="29" spans="2:12" x14ac:dyDescent="0.2">
      <c r="B29" s="151" t="s">
        <v>72</v>
      </c>
      <c r="C29" s="146" t="s">
        <v>32</v>
      </c>
      <c r="D29" s="41"/>
      <c r="E29" s="83" t="str">
        <f t="shared" si="0"/>
        <v/>
      </c>
      <c r="F29" s="41" t="str">
        <f t="shared" si="1"/>
        <v/>
      </c>
      <c r="G29" s="42" t="str">
        <f t="shared" si="2"/>
        <v/>
      </c>
      <c r="H29" s="42" t="str">
        <f>IF(C29&lt;&gt;"", IF(RANK(G29, $G$4:$G$61)+COUNTIF(G$4:G29,G29)-1&lt;=(C$64-F$62),RANK(G29, $G$4:$G$61)+COUNTIF(G$4:G29,G29)-1, ""), "")</f>
        <v/>
      </c>
      <c r="I29" s="49" t="str">
        <f t="shared" si="3"/>
        <v/>
      </c>
      <c r="J29" s="85" t="str">
        <f t="shared" si="4"/>
        <v/>
      </c>
      <c r="K29" s="85" t="str">
        <f t="shared" si="5"/>
        <v/>
      </c>
      <c r="L29" s="87" t="str">
        <f t="shared" si="6"/>
        <v/>
      </c>
    </row>
    <row r="30" spans="2:12" x14ac:dyDescent="0.2">
      <c r="B30" s="152" t="s">
        <v>73</v>
      </c>
      <c r="C30" s="147">
        <v>82767</v>
      </c>
      <c r="D30" s="142"/>
      <c r="E30" s="143">
        <f t="shared" si="0"/>
        <v>1.2563296903460839</v>
      </c>
      <c r="F30" s="142">
        <f t="shared" si="1"/>
        <v>1</v>
      </c>
      <c r="G30" s="144">
        <f t="shared" si="2"/>
        <v>16887</v>
      </c>
      <c r="H30" s="144" t="str">
        <f>IF(C30&lt;&gt;"", IF(RANK(G30, $G$4:$G$61)+COUNTIF(G$4:G30,G30)-1&lt;=(C$64-F$62),RANK(G30, $G$4:$G$61)+COUNTIF(G$4:G30,G30)-1, ""), "")</f>
        <v/>
      </c>
      <c r="I30" s="144">
        <f t="shared" si="3"/>
        <v>1</v>
      </c>
      <c r="J30" s="130">
        <f t="shared" si="4"/>
        <v>0.20939093036493581</v>
      </c>
      <c r="K30" s="130">
        <f t="shared" si="5"/>
        <v>0.2</v>
      </c>
      <c r="L30" s="131">
        <f t="shared" si="6"/>
        <v>-9.3909303649357956E-3</v>
      </c>
    </row>
    <row r="31" spans="2:12" x14ac:dyDescent="0.2">
      <c r="B31" s="151" t="s">
        <v>74</v>
      </c>
      <c r="C31" s="146" t="s">
        <v>32</v>
      </c>
      <c r="D31" s="41"/>
      <c r="E31" s="83" t="str">
        <f t="shared" si="0"/>
        <v/>
      </c>
      <c r="F31" s="41" t="str">
        <f t="shared" si="1"/>
        <v/>
      </c>
      <c r="G31" s="42" t="str">
        <f t="shared" si="2"/>
        <v/>
      </c>
      <c r="H31" s="42" t="str">
        <f>IF(C31&lt;&gt;"", IF(RANK(G31, $G$4:$G$61)+COUNTIF(G$4:G31,G31)-1&lt;=(C$64-F$62),RANK(G31, $G$4:$G$61)+COUNTIF(G$4:G31,G31)-1, ""), "")</f>
        <v/>
      </c>
      <c r="I31" s="49" t="str">
        <f t="shared" si="3"/>
        <v/>
      </c>
      <c r="J31" s="85" t="str">
        <f t="shared" si="4"/>
        <v/>
      </c>
      <c r="K31" s="85" t="str">
        <f t="shared" si="5"/>
        <v/>
      </c>
      <c r="L31" s="87" t="str">
        <f t="shared" si="6"/>
        <v/>
      </c>
    </row>
    <row r="32" spans="2:12" x14ac:dyDescent="0.2">
      <c r="B32" s="152" t="s">
        <v>75</v>
      </c>
      <c r="C32" s="147">
        <v>52314</v>
      </c>
      <c r="D32" s="142"/>
      <c r="E32" s="143">
        <f t="shared" si="0"/>
        <v>0.79408014571948993</v>
      </c>
      <c r="F32" s="142">
        <f t="shared" si="1"/>
        <v>0</v>
      </c>
      <c r="G32" s="144">
        <f t="shared" si="2"/>
        <v>52314</v>
      </c>
      <c r="H32" s="144">
        <f>IF(C32&lt;&gt;"", IF(RANK(G32, $G$4:$G$61)+COUNTIF(G$4:G32,G32)-1&lt;=(C$64-F$62),RANK(G32, $G$4:$G$61)+COUNTIF(G$4:G32,G32)-1, ""), "")</f>
        <v>2</v>
      </c>
      <c r="I32" s="144">
        <f t="shared" si="3"/>
        <v>1</v>
      </c>
      <c r="J32" s="130">
        <f t="shared" si="4"/>
        <v>0.13234836506229841</v>
      </c>
      <c r="K32" s="130">
        <f t="shared" si="5"/>
        <v>0.2</v>
      </c>
      <c r="L32" s="131">
        <f t="shared" si="6"/>
        <v>6.7651634937701599E-2</v>
      </c>
    </row>
    <row r="33" spans="2:12" x14ac:dyDescent="0.2">
      <c r="B33" s="151" t="s">
        <v>76</v>
      </c>
      <c r="C33" s="146">
        <v>68</v>
      </c>
      <c r="D33" s="41"/>
      <c r="E33" s="83">
        <f t="shared" si="0"/>
        <v>1.0321797207043109E-3</v>
      </c>
      <c r="F33" s="41">
        <f t="shared" si="1"/>
        <v>0</v>
      </c>
      <c r="G33" s="42">
        <f t="shared" si="2"/>
        <v>68</v>
      </c>
      <c r="H33" s="42" t="str">
        <f>IF(C33&lt;&gt;"", IF(RANK(G33, $G$4:$G$61)+COUNTIF(G$4:G33,G33)-1&lt;=(C$64-F$62),RANK(G33, $G$4:$G$61)+COUNTIF(G$4:G33,G33)-1, ""), "")</f>
        <v/>
      </c>
      <c r="I33" s="49">
        <f t="shared" si="3"/>
        <v>0</v>
      </c>
      <c r="J33" s="85">
        <f t="shared" si="4"/>
        <v>1.72032129530074E-4</v>
      </c>
      <c r="K33" s="85">
        <f t="shared" si="5"/>
        <v>0</v>
      </c>
      <c r="L33" s="87">
        <f t="shared" si="6"/>
        <v>-1.72032129530074E-4</v>
      </c>
    </row>
    <row r="34" spans="2:12" x14ac:dyDescent="0.2">
      <c r="B34" s="151" t="s">
        <v>77</v>
      </c>
      <c r="C34" s="146" t="s">
        <v>32</v>
      </c>
      <c r="D34" s="41"/>
      <c r="E34" s="83" t="str">
        <f t="shared" si="0"/>
        <v/>
      </c>
      <c r="F34" s="41" t="str">
        <f t="shared" si="1"/>
        <v/>
      </c>
      <c r="G34" s="42" t="str">
        <f t="shared" si="2"/>
        <v/>
      </c>
      <c r="H34" s="42" t="str">
        <f>IF(C34&lt;&gt;"", IF(RANK(G34, $G$4:$G$61)+COUNTIF(G$4:G34,G34)-1&lt;=(C$64-F$62),RANK(G34, $G$4:$G$61)+COUNTIF(G$4:G34,G34)-1, ""), "")</f>
        <v/>
      </c>
      <c r="I34" s="49" t="str">
        <f t="shared" si="3"/>
        <v/>
      </c>
      <c r="J34" s="85" t="str">
        <f t="shared" si="4"/>
        <v/>
      </c>
      <c r="K34" s="85" t="str">
        <f t="shared" si="5"/>
        <v/>
      </c>
      <c r="L34" s="87" t="str">
        <f t="shared" si="6"/>
        <v/>
      </c>
    </row>
    <row r="35" spans="2:12" x14ac:dyDescent="0.2">
      <c r="B35" s="151" t="s">
        <v>78</v>
      </c>
      <c r="C35" s="146">
        <v>43</v>
      </c>
      <c r="D35" s="41"/>
      <c r="E35" s="83">
        <f t="shared" si="0"/>
        <v>6.5270188221007897E-4</v>
      </c>
      <c r="F35" s="41">
        <f t="shared" si="1"/>
        <v>0</v>
      </c>
      <c r="G35" s="42">
        <f t="shared" si="2"/>
        <v>43</v>
      </c>
      <c r="H35" s="42" t="str">
        <f>IF(C35&lt;&gt;"", IF(RANK(G35, $G$4:$G$61)+COUNTIF(G$4:G35,G35)-1&lt;=(C$64-F$62),RANK(G35, $G$4:$G$61)+COUNTIF(G$4:G35,G35)-1, ""), "")</f>
        <v/>
      </c>
      <c r="I35" s="49">
        <f t="shared" si="3"/>
        <v>0</v>
      </c>
      <c r="J35" s="85">
        <f t="shared" si="4"/>
        <v>1.0878502308519385E-4</v>
      </c>
      <c r="K35" s="85">
        <f t="shared" si="5"/>
        <v>0</v>
      </c>
      <c r="L35" s="87">
        <f t="shared" si="6"/>
        <v>-1.0878502308519385E-4</v>
      </c>
    </row>
    <row r="36" spans="2:12" x14ac:dyDescent="0.2">
      <c r="B36" s="151" t="s">
        <v>79</v>
      </c>
      <c r="C36" s="146">
        <v>1870</v>
      </c>
      <c r="D36" s="41"/>
      <c r="E36" s="83">
        <f t="shared" si="0"/>
        <v>2.8384942319368549E-2</v>
      </c>
      <c r="F36" s="41">
        <f t="shared" si="1"/>
        <v>0</v>
      </c>
      <c r="G36" s="42">
        <f t="shared" si="2"/>
        <v>1870</v>
      </c>
      <c r="H36" s="42" t="str">
        <f>IF(C36&lt;&gt;"", IF(RANK(G36, $G$4:$G$61)+COUNTIF(G$4:G36,G36)-1&lt;=(C$64-F$62),RANK(G36, $G$4:$G$61)+COUNTIF(G$4:G36,G36)-1, ""), "")</f>
        <v/>
      </c>
      <c r="I36" s="49">
        <f t="shared" si="3"/>
        <v>0</v>
      </c>
      <c r="J36" s="85">
        <f t="shared" si="4"/>
        <v>4.7308835620770351E-3</v>
      </c>
      <c r="K36" s="85">
        <f t="shared" si="5"/>
        <v>0</v>
      </c>
      <c r="L36" s="87">
        <f t="shared" si="6"/>
        <v>-4.7308835620770351E-3</v>
      </c>
    </row>
    <row r="37" spans="2:12" x14ac:dyDescent="0.2">
      <c r="B37" s="151" t="s">
        <v>80</v>
      </c>
      <c r="C37" s="146">
        <v>268</v>
      </c>
      <c r="D37" s="41"/>
      <c r="E37" s="83">
        <f t="shared" si="0"/>
        <v>4.0680024286581665E-3</v>
      </c>
      <c r="F37" s="41">
        <f t="shared" si="1"/>
        <v>0</v>
      </c>
      <c r="G37" s="42">
        <f t="shared" si="2"/>
        <v>268</v>
      </c>
      <c r="H37" s="42" t="str">
        <f>IF(C37&lt;&gt;"", IF(RANK(G37, $G$4:$G$61)+COUNTIF(G$4:G37,G37)-1&lt;=(C$64-F$62),RANK(G37, $G$4:$G$61)+COUNTIF(G$4:G37,G37)-1, ""), "")</f>
        <v/>
      </c>
      <c r="I37" s="49">
        <f t="shared" si="3"/>
        <v>0</v>
      </c>
      <c r="J37" s="85">
        <f t="shared" si="4"/>
        <v>6.7800898108911513E-4</v>
      </c>
      <c r="K37" s="85">
        <f t="shared" si="5"/>
        <v>0</v>
      </c>
      <c r="L37" s="87">
        <f t="shared" si="6"/>
        <v>-6.7800898108911513E-4</v>
      </c>
    </row>
    <row r="38" spans="2:12" x14ac:dyDescent="0.2">
      <c r="B38" s="151" t="s">
        <v>81</v>
      </c>
      <c r="C38" s="146" t="s">
        <v>32</v>
      </c>
      <c r="D38" s="41"/>
      <c r="E38" s="83" t="str">
        <f t="shared" si="0"/>
        <v/>
      </c>
      <c r="F38" s="41" t="str">
        <f t="shared" si="1"/>
        <v/>
      </c>
      <c r="G38" s="42" t="str">
        <f t="shared" si="2"/>
        <v/>
      </c>
      <c r="H38" s="42" t="str">
        <f>IF(C38&lt;&gt;"", IF(RANK(G38, $G$4:$G$61)+COUNTIF(G$4:G38,G38)-1&lt;=(C$64-F$62),RANK(G38, $G$4:$G$61)+COUNTIF(G$4:G38,G38)-1, ""), "")</f>
        <v/>
      </c>
      <c r="I38" s="49" t="str">
        <f t="shared" si="3"/>
        <v/>
      </c>
      <c r="J38" s="85" t="str">
        <f t="shared" si="4"/>
        <v/>
      </c>
      <c r="K38" s="85" t="str">
        <f t="shared" si="5"/>
        <v/>
      </c>
      <c r="L38" s="87" t="str">
        <f t="shared" si="6"/>
        <v/>
      </c>
    </row>
    <row r="39" spans="2:12" x14ac:dyDescent="0.2">
      <c r="B39" s="151" t="s">
        <v>82</v>
      </c>
      <c r="C39" s="146" t="s">
        <v>32</v>
      </c>
      <c r="D39" s="41"/>
      <c r="E39" s="83" t="str">
        <f t="shared" si="0"/>
        <v/>
      </c>
      <c r="F39" s="41" t="str">
        <f t="shared" si="1"/>
        <v/>
      </c>
      <c r="G39" s="42" t="str">
        <f t="shared" si="2"/>
        <v/>
      </c>
      <c r="H39" s="42" t="str">
        <f>IF(C39&lt;&gt;"", IF(RANK(G39, $G$4:$G$61)+COUNTIF(G$4:G39,G39)-1&lt;=(C$64-F$62),RANK(G39, $G$4:$G$61)+COUNTIF(G$4:G39,G39)-1, ""), "")</f>
        <v/>
      </c>
      <c r="I39" s="49" t="str">
        <f t="shared" si="3"/>
        <v/>
      </c>
      <c r="J39" s="85" t="str">
        <f t="shared" si="4"/>
        <v/>
      </c>
      <c r="K39" s="85" t="str">
        <f t="shared" si="5"/>
        <v/>
      </c>
      <c r="L39" s="87" t="str">
        <f t="shared" si="6"/>
        <v/>
      </c>
    </row>
    <row r="40" spans="2:12" x14ac:dyDescent="0.2">
      <c r="B40" s="151" t="s">
        <v>83</v>
      </c>
      <c r="C40" s="146">
        <v>7016</v>
      </c>
      <c r="D40" s="41"/>
      <c r="E40" s="83">
        <f t="shared" si="0"/>
        <v>0.10649666059502125</v>
      </c>
      <c r="F40" s="41">
        <f t="shared" si="1"/>
        <v>0</v>
      </c>
      <c r="G40" s="42">
        <f t="shared" si="2"/>
        <v>7016</v>
      </c>
      <c r="H40" s="42" t="str">
        <f>IF(C40&lt;&gt;"", IF(RANK(G40, $G$4:$G$61)+COUNTIF(G$4:G40,G40)-1&lt;=(C$64-F$62),RANK(G40, $G$4:$G$61)+COUNTIF(G$4:G40,G40)-1, ""), "")</f>
        <v/>
      </c>
      <c r="I40" s="49">
        <f t="shared" si="3"/>
        <v>0</v>
      </c>
      <c r="J40" s="85">
        <f t="shared" si="4"/>
        <v>1.7749667952691166E-2</v>
      </c>
      <c r="K40" s="85">
        <f t="shared" si="5"/>
        <v>0</v>
      </c>
      <c r="L40" s="87">
        <f t="shared" si="6"/>
        <v>-1.7749667952691166E-2</v>
      </c>
    </row>
    <row r="41" spans="2:12" x14ac:dyDescent="0.2">
      <c r="B41" s="151" t="s">
        <v>84</v>
      </c>
      <c r="C41" s="146">
        <v>89</v>
      </c>
      <c r="D41" s="41"/>
      <c r="E41" s="83">
        <f t="shared" si="0"/>
        <v>1.3509411050394657E-3</v>
      </c>
      <c r="F41" s="41">
        <f t="shared" si="1"/>
        <v>0</v>
      </c>
      <c r="G41" s="42">
        <f t="shared" si="2"/>
        <v>89</v>
      </c>
      <c r="H41" s="42" t="str">
        <f>IF(C41&lt;&gt;"", IF(RANK(G41, $G$4:$G$61)+COUNTIF(G$4:G41,G41)-1&lt;=(C$64-F$62),RANK(G41, $G$4:$G$61)+COUNTIF(G$4:G41,G41)-1, ""), "")</f>
        <v/>
      </c>
      <c r="I41" s="49">
        <f t="shared" si="3"/>
        <v>0</v>
      </c>
      <c r="J41" s="85">
        <f t="shared" si="4"/>
        <v>2.2515969894377333E-4</v>
      </c>
      <c r="K41" s="85">
        <f t="shared" si="5"/>
        <v>0</v>
      </c>
      <c r="L41" s="87">
        <f t="shared" si="6"/>
        <v>-2.2515969894377333E-4</v>
      </c>
    </row>
    <row r="42" spans="2:12" x14ac:dyDescent="0.2">
      <c r="B42" s="151" t="s">
        <v>85</v>
      </c>
      <c r="C42" s="146">
        <v>614</v>
      </c>
      <c r="D42" s="41"/>
      <c r="E42" s="83">
        <f t="shared" si="0"/>
        <v>9.319975713418336E-3</v>
      </c>
      <c r="F42" s="41">
        <f t="shared" si="1"/>
        <v>0</v>
      </c>
      <c r="G42" s="42">
        <f t="shared" si="2"/>
        <v>614</v>
      </c>
      <c r="H42" s="42" t="str">
        <f>IF(C42&lt;&gt;"", IF(RANK(G42, $G$4:$G$61)+COUNTIF(G$4:G42,G42)-1&lt;=(C$64-F$62),RANK(G42, $G$4:$G$61)+COUNTIF(G$4:G42,G42)-1, ""), "")</f>
        <v/>
      </c>
      <c r="I42" s="49">
        <f t="shared" si="3"/>
        <v>0</v>
      </c>
      <c r="J42" s="85">
        <f t="shared" si="4"/>
        <v>1.5533489342862564E-3</v>
      </c>
      <c r="K42" s="85">
        <f t="shared" si="5"/>
        <v>0</v>
      </c>
      <c r="L42" s="87">
        <f t="shared" si="6"/>
        <v>-1.5533489342862564E-3</v>
      </c>
    </row>
    <row r="43" spans="2:12" x14ac:dyDescent="0.2">
      <c r="B43" s="151" t="s">
        <v>86</v>
      </c>
      <c r="C43" s="146">
        <v>33994</v>
      </c>
      <c r="D43" s="41"/>
      <c r="E43" s="83">
        <f t="shared" si="0"/>
        <v>0.51599878567091684</v>
      </c>
      <c r="F43" s="41">
        <f t="shared" si="1"/>
        <v>0</v>
      </c>
      <c r="G43" s="42">
        <f t="shared" si="2"/>
        <v>33994</v>
      </c>
      <c r="H43" s="42" t="str">
        <f>IF(C43&lt;&gt;"", IF(RANK(G43, $G$4:$G$61)+COUNTIF(G$4:G43,G43)-1&lt;=(C$64-F$62),RANK(G43, $G$4:$G$61)+COUNTIF(G$4:G43,G43)-1, ""), "")</f>
        <v/>
      </c>
      <c r="I43" s="49">
        <f t="shared" si="3"/>
        <v>0</v>
      </c>
      <c r="J43" s="85">
        <f t="shared" si="4"/>
        <v>8.6000885459490223E-2</v>
      </c>
      <c r="K43" s="85">
        <f t="shared" si="5"/>
        <v>0</v>
      </c>
      <c r="L43" s="87">
        <f t="shared" si="6"/>
        <v>-8.6000885459490223E-2</v>
      </c>
    </row>
    <row r="44" spans="2:12" x14ac:dyDescent="0.2">
      <c r="B44" s="151" t="s">
        <v>87</v>
      </c>
      <c r="C44" s="146">
        <v>167</v>
      </c>
      <c r="D44" s="41"/>
      <c r="E44" s="83">
        <f t="shared" si="0"/>
        <v>2.5349119611414693E-3</v>
      </c>
      <c r="F44" s="41">
        <f t="shared" si="1"/>
        <v>0</v>
      </c>
      <c r="G44" s="42">
        <f t="shared" si="2"/>
        <v>167</v>
      </c>
      <c r="H44" s="42" t="str">
        <f>IF(C44&lt;&gt;"", IF(RANK(G44, $G$4:$G$61)+COUNTIF(G$4:G44,G44)-1&lt;=(C$64-F$62),RANK(G44, $G$4:$G$61)+COUNTIF(G$4:G44,G44)-1, ""), "")</f>
        <v/>
      </c>
      <c r="I44" s="49">
        <f t="shared" si="3"/>
        <v>0</v>
      </c>
      <c r="J44" s="85">
        <f t="shared" si="4"/>
        <v>4.2249067105179939E-4</v>
      </c>
      <c r="K44" s="85">
        <f t="shared" si="5"/>
        <v>0</v>
      </c>
      <c r="L44" s="87">
        <f t="shared" si="6"/>
        <v>-4.2249067105179939E-4</v>
      </c>
    </row>
    <row r="45" spans="2:12" x14ac:dyDescent="0.2">
      <c r="B45" s="151" t="s">
        <v>88</v>
      </c>
      <c r="C45" s="146" t="s">
        <v>32</v>
      </c>
      <c r="D45" s="41"/>
      <c r="E45" s="83" t="str">
        <f t="shared" si="0"/>
        <v/>
      </c>
      <c r="F45" s="41" t="str">
        <f t="shared" si="1"/>
        <v/>
      </c>
      <c r="G45" s="42" t="str">
        <f t="shared" si="2"/>
        <v/>
      </c>
      <c r="H45" s="42" t="str">
        <f>IF(C45&lt;&gt;"", IF(RANK(G45, $G$4:$G$61)+COUNTIF(G$4:G45,G45)-1&lt;=(C$64-F$62),RANK(G45, $G$4:$G$61)+COUNTIF(G$4:G45,G45)-1, ""), "")</f>
        <v/>
      </c>
      <c r="I45" s="49" t="str">
        <f t="shared" si="3"/>
        <v/>
      </c>
      <c r="J45" s="85" t="str">
        <f t="shared" si="4"/>
        <v/>
      </c>
      <c r="K45" s="85" t="str">
        <f t="shared" si="5"/>
        <v/>
      </c>
      <c r="L45" s="87" t="str">
        <f t="shared" si="6"/>
        <v/>
      </c>
    </row>
    <row r="46" spans="2:12" x14ac:dyDescent="0.2">
      <c r="B46" s="151" t="s">
        <v>89</v>
      </c>
      <c r="C46" s="146">
        <v>598</v>
      </c>
      <c r="D46" s="41"/>
      <c r="E46" s="83">
        <f t="shared" si="0"/>
        <v>9.0771098967820287E-3</v>
      </c>
      <c r="F46" s="41">
        <f t="shared" si="1"/>
        <v>0</v>
      </c>
      <c r="G46" s="42">
        <f t="shared" si="2"/>
        <v>598</v>
      </c>
      <c r="H46" s="42" t="str">
        <f>IF(C46&lt;&gt;"", IF(RANK(G46, $G$4:$G$61)+COUNTIF(G$4:G46,G46)-1&lt;=(C$64-F$62),RANK(G46, $G$4:$G$61)+COUNTIF(G$4:G46,G46)-1, ""), "")</f>
        <v/>
      </c>
      <c r="I46" s="49">
        <f t="shared" si="3"/>
        <v>0</v>
      </c>
      <c r="J46" s="85">
        <f t="shared" si="4"/>
        <v>1.5128707861615332E-3</v>
      </c>
      <c r="K46" s="85">
        <f t="shared" si="5"/>
        <v>0</v>
      </c>
      <c r="L46" s="87">
        <f t="shared" si="6"/>
        <v>-1.5128707861615332E-3</v>
      </c>
    </row>
    <row r="47" spans="2:12" x14ac:dyDescent="0.2">
      <c r="B47" s="151" t="s">
        <v>90</v>
      </c>
      <c r="C47" s="146">
        <v>67</v>
      </c>
      <c r="D47" s="41"/>
      <c r="E47" s="83">
        <f t="shared" si="0"/>
        <v>1.0170006071645416E-3</v>
      </c>
      <c r="F47" s="41">
        <f t="shared" si="1"/>
        <v>0</v>
      </c>
      <c r="G47" s="42">
        <f t="shared" si="2"/>
        <v>67</v>
      </c>
      <c r="H47" s="42" t="str">
        <f>IF(C47&lt;&gt;"", IF(RANK(G47, $G$4:$G$61)+COUNTIF(G$4:G47,G47)-1&lt;=(C$64-F$62),RANK(G47, $G$4:$G$61)+COUNTIF(G$4:G47,G47)-1, ""), "")</f>
        <v/>
      </c>
      <c r="I47" s="49">
        <f t="shared" si="3"/>
        <v>0</v>
      </c>
      <c r="J47" s="85">
        <f t="shared" si="4"/>
        <v>1.6950224527227878E-4</v>
      </c>
      <c r="K47" s="85">
        <f t="shared" si="5"/>
        <v>0</v>
      </c>
      <c r="L47" s="87">
        <f t="shared" si="6"/>
        <v>-1.6950224527227878E-4</v>
      </c>
    </row>
    <row r="48" spans="2:12" x14ac:dyDescent="0.2">
      <c r="B48" s="151" t="s">
        <v>91</v>
      </c>
      <c r="C48" s="146">
        <v>123</v>
      </c>
      <c r="D48" s="41"/>
      <c r="E48" s="83">
        <f t="shared" si="0"/>
        <v>1.8670309653916212E-3</v>
      </c>
      <c r="F48" s="41">
        <f t="shared" si="1"/>
        <v>0</v>
      </c>
      <c r="G48" s="42">
        <f t="shared" si="2"/>
        <v>123</v>
      </c>
      <c r="H48" s="42" t="str">
        <f>IF(C48&lt;&gt;"", IF(RANK(G48, $G$4:$G$61)+COUNTIF(G$4:G48,G48)-1&lt;=(C$64-F$62),RANK(G48, $G$4:$G$61)+COUNTIF(G$4:G48,G48)-1, ""), "")</f>
        <v/>
      </c>
      <c r="I48" s="49">
        <f t="shared" si="3"/>
        <v>0</v>
      </c>
      <c r="J48" s="85">
        <f t="shared" si="4"/>
        <v>3.1117576370881035E-4</v>
      </c>
      <c r="K48" s="85">
        <f t="shared" si="5"/>
        <v>0</v>
      </c>
      <c r="L48" s="87">
        <f t="shared" si="6"/>
        <v>-3.1117576370881035E-4</v>
      </c>
    </row>
    <row r="49" spans="2:12" x14ac:dyDescent="0.2">
      <c r="B49" s="151" t="s">
        <v>92</v>
      </c>
      <c r="C49" s="146">
        <v>136</v>
      </c>
      <c r="D49" s="41"/>
      <c r="E49" s="83">
        <f t="shared" si="0"/>
        <v>2.0643594414086219E-3</v>
      </c>
      <c r="F49" s="41">
        <f t="shared" si="1"/>
        <v>0</v>
      </c>
      <c r="G49" s="42">
        <f t="shared" si="2"/>
        <v>136</v>
      </c>
      <c r="H49" s="42" t="str">
        <f>IF(C49&lt;&gt;"", IF(RANK(G49, $G$4:$G$61)+COUNTIF(G$4:G49,G49)-1&lt;=(C$64-F$62),RANK(G49, $G$4:$G$61)+COUNTIF(G$4:G49,G49)-1, ""), "")</f>
        <v/>
      </c>
      <c r="I49" s="49">
        <f t="shared" si="3"/>
        <v>0</v>
      </c>
      <c r="J49" s="85">
        <f t="shared" si="4"/>
        <v>3.44064259060148E-4</v>
      </c>
      <c r="K49" s="85">
        <f t="shared" si="5"/>
        <v>0</v>
      </c>
      <c r="L49" s="87">
        <f t="shared" si="6"/>
        <v>-3.44064259060148E-4</v>
      </c>
    </row>
    <row r="50" spans="2:12" x14ac:dyDescent="0.2">
      <c r="B50" s="151" t="s">
        <v>93</v>
      </c>
      <c r="C50" s="146">
        <v>3005</v>
      </c>
      <c r="D50" s="41"/>
      <c r="E50" s="83">
        <f t="shared" si="0"/>
        <v>4.5613236187006675E-2</v>
      </c>
      <c r="F50" s="41">
        <f t="shared" si="1"/>
        <v>0</v>
      </c>
      <c r="G50" s="42">
        <f t="shared" si="2"/>
        <v>3005</v>
      </c>
      <c r="H50" s="42" t="str">
        <f>IF(C50&lt;&gt;"", IF(RANK(G50, $G$4:$G$61)+COUNTIF(G$4:G50,G50)-1&lt;=(C$64-F$62),RANK(G50, $G$4:$G$61)+COUNTIF(G$4:G50,G50)-1, ""), "")</f>
        <v/>
      </c>
      <c r="I50" s="49">
        <f t="shared" si="3"/>
        <v>0</v>
      </c>
      <c r="J50" s="85">
        <f t="shared" si="4"/>
        <v>7.6023021946745933E-3</v>
      </c>
      <c r="K50" s="85">
        <f t="shared" si="5"/>
        <v>0</v>
      </c>
      <c r="L50" s="87">
        <f t="shared" si="6"/>
        <v>-7.6023021946745933E-3</v>
      </c>
    </row>
    <row r="51" spans="2:12" x14ac:dyDescent="0.2">
      <c r="B51" s="151" t="s">
        <v>94</v>
      </c>
      <c r="C51" s="146" t="s">
        <v>32</v>
      </c>
      <c r="D51" s="41"/>
      <c r="E51" s="83" t="str">
        <f t="shared" si="0"/>
        <v/>
      </c>
      <c r="F51" s="41" t="str">
        <f t="shared" si="1"/>
        <v/>
      </c>
      <c r="G51" s="42" t="str">
        <f t="shared" si="2"/>
        <v/>
      </c>
      <c r="H51" s="42" t="str">
        <f>IF(C51&lt;&gt;"", IF(RANK(G51, $G$4:$G$61)+COUNTIF(G$4:G51,G51)-1&lt;=(C$64-F$62),RANK(G51, $G$4:$G$61)+COUNTIF(G$4:G51,G51)-1, ""), "")</f>
        <v/>
      </c>
      <c r="I51" s="49" t="str">
        <f t="shared" si="3"/>
        <v/>
      </c>
      <c r="J51" s="85" t="str">
        <f t="shared" si="4"/>
        <v/>
      </c>
      <c r="K51" s="85" t="str">
        <f t="shared" si="5"/>
        <v/>
      </c>
      <c r="L51" s="87" t="str">
        <f t="shared" si="6"/>
        <v/>
      </c>
    </row>
    <row r="52" spans="2:12" x14ac:dyDescent="0.2">
      <c r="B52" s="151" t="s">
        <v>95</v>
      </c>
      <c r="C52" s="146">
        <v>153</v>
      </c>
      <c r="D52" s="41"/>
      <c r="E52" s="83">
        <f t="shared" si="0"/>
        <v>2.3224043715846993E-3</v>
      </c>
      <c r="F52" s="41">
        <f t="shared" si="1"/>
        <v>0</v>
      </c>
      <c r="G52" s="42">
        <f t="shared" si="2"/>
        <v>153</v>
      </c>
      <c r="H52" s="42" t="str">
        <f>IF(C52&lt;&gt;"", IF(RANK(G52, $G$4:$G$61)+COUNTIF(G$4:G52,G52)-1&lt;=(C$64-F$62),RANK(G52, $G$4:$G$61)+COUNTIF(G$4:G52,G52)-1, ""), "")</f>
        <v/>
      </c>
      <c r="I52" s="49">
        <f t="shared" si="3"/>
        <v>0</v>
      </c>
      <c r="J52" s="85">
        <f t="shared" si="4"/>
        <v>3.8707229144266652E-4</v>
      </c>
      <c r="K52" s="85">
        <f t="shared" si="5"/>
        <v>0</v>
      </c>
      <c r="L52" s="87">
        <f t="shared" si="6"/>
        <v>-3.8707229144266652E-4</v>
      </c>
    </row>
    <row r="53" spans="2:12" x14ac:dyDescent="0.2">
      <c r="B53" s="151" t="s">
        <v>96</v>
      </c>
      <c r="C53" s="146">
        <v>260</v>
      </c>
      <c r="D53" s="41"/>
      <c r="E53" s="83">
        <f t="shared" si="0"/>
        <v>3.946569520340012E-3</v>
      </c>
      <c r="F53" s="41">
        <f t="shared" si="1"/>
        <v>0</v>
      </c>
      <c r="G53" s="42">
        <f t="shared" si="2"/>
        <v>260</v>
      </c>
      <c r="H53" s="42" t="str">
        <f>IF(C53&lt;&gt;"", IF(RANK(G53, $G$4:$G$61)+COUNTIF(G$4:G53,G53)-1&lt;=(C$64-F$62),RANK(G53, $G$4:$G$61)+COUNTIF(G$4:G53,G53)-1, ""), "")</f>
        <v/>
      </c>
      <c r="I53" s="49">
        <f t="shared" si="3"/>
        <v>0</v>
      </c>
      <c r="J53" s="85">
        <f t="shared" si="4"/>
        <v>6.5776990702675351E-4</v>
      </c>
      <c r="K53" s="85">
        <f t="shared" si="5"/>
        <v>0</v>
      </c>
      <c r="L53" s="87">
        <f t="shared" si="6"/>
        <v>-6.5776990702675351E-4</v>
      </c>
    </row>
    <row r="54" spans="2:12" x14ac:dyDescent="0.2">
      <c r="B54" s="151" t="s">
        <v>97</v>
      </c>
      <c r="C54" s="146">
        <v>7650</v>
      </c>
      <c r="D54" s="41"/>
      <c r="E54" s="83">
        <f t="shared" si="0"/>
        <v>0.11612021857923498</v>
      </c>
      <c r="F54" s="41">
        <f t="shared" si="1"/>
        <v>0</v>
      </c>
      <c r="G54" s="42">
        <f t="shared" si="2"/>
        <v>7650</v>
      </c>
      <c r="H54" s="42" t="str">
        <f>IF(C54&lt;&gt;"", IF(RANK(G54, $G$4:$G$61)+COUNTIF(G$4:G54,G54)-1&lt;=(C$64-F$62),RANK(G54, $G$4:$G$61)+COUNTIF(G$4:G54,G54)-1, ""), "")</f>
        <v/>
      </c>
      <c r="I54" s="49">
        <f t="shared" si="3"/>
        <v>0</v>
      </c>
      <c r="J54" s="85">
        <f t="shared" si="4"/>
        <v>1.9353614572133325E-2</v>
      </c>
      <c r="K54" s="85">
        <f t="shared" si="5"/>
        <v>0</v>
      </c>
      <c r="L54" s="87">
        <f t="shared" si="6"/>
        <v>-1.9353614572133325E-2</v>
      </c>
    </row>
    <row r="55" spans="2:12" x14ac:dyDescent="0.2">
      <c r="B55" s="151" t="s">
        <v>98</v>
      </c>
      <c r="C55" s="146" t="s">
        <v>32</v>
      </c>
      <c r="D55" s="41"/>
      <c r="E55" s="83" t="str">
        <f t="shared" si="0"/>
        <v/>
      </c>
      <c r="F55" s="41" t="str">
        <f t="shared" si="1"/>
        <v/>
      </c>
      <c r="G55" s="42" t="str">
        <f t="shared" si="2"/>
        <v/>
      </c>
      <c r="H55" s="42" t="str">
        <f>IF(C55&lt;&gt;"", IF(RANK(G55, $G$4:$G$61)+COUNTIF(G$4:G55,G55)-1&lt;=(C$64-F$62),RANK(G55, $G$4:$G$61)+COUNTIF(G$4:G55,G55)-1, ""), "")</f>
        <v/>
      </c>
      <c r="I55" s="49" t="str">
        <f t="shared" si="3"/>
        <v/>
      </c>
      <c r="J55" s="85" t="str">
        <f t="shared" si="4"/>
        <v/>
      </c>
      <c r="K55" s="85" t="str">
        <f t="shared" si="5"/>
        <v/>
      </c>
      <c r="L55" s="87" t="str">
        <f t="shared" si="6"/>
        <v/>
      </c>
    </row>
    <row r="56" spans="2:12" x14ac:dyDescent="0.2">
      <c r="B56" s="151" t="s">
        <v>99</v>
      </c>
      <c r="C56" s="146" t="s">
        <v>32</v>
      </c>
      <c r="D56" s="41"/>
      <c r="E56" s="83" t="str">
        <f t="shared" si="0"/>
        <v/>
      </c>
      <c r="F56" s="41" t="str">
        <f t="shared" si="1"/>
        <v/>
      </c>
      <c r="G56" s="42" t="str">
        <f t="shared" si="2"/>
        <v/>
      </c>
      <c r="H56" s="42" t="str">
        <f>IF(C56&lt;&gt;"", IF(RANK(G56, $G$4:$G$61)+COUNTIF(G$4:G56,G56)-1&lt;=(C$64-F$62),RANK(G56, $G$4:$G$61)+COUNTIF(G$4:G56,G56)-1, ""), "")</f>
        <v/>
      </c>
      <c r="I56" s="49" t="str">
        <f t="shared" si="3"/>
        <v/>
      </c>
      <c r="J56" s="85" t="str">
        <f t="shared" si="4"/>
        <v/>
      </c>
      <c r="K56" s="85" t="str">
        <f t="shared" si="5"/>
        <v/>
      </c>
      <c r="L56" s="87" t="str">
        <f t="shared" si="6"/>
        <v/>
      </c>
    </row>
    <row r="57" spans="2:12" x14ac:dyDescent="0.2">
      <c r="B57" s="151" t="s">
        <v>100</v>
      </c>
      <c r="C57" s="146" t="s">
        <v>32</v>
      </c>
      <c r="D57" s="41"/>
      <c r="E57" s="83" t="str">
        <f t="shared" si="0"/>
        <v/>
      </c>
      <c r="F57" s="41" t="str">
        <f t="shared" si="1"/>
        <v/>
      </c>
      <c r="G57" s="42" t="str">
        <f t="shared" si="2"/>
        <v/>
      </c>
      <c r="H57" s="42" t="str">
        <f>IF(C57&lt;&gt;"", IF(RANK(G57, $G$4:$G$61)+COUNTIF(G$4:G57,G57)-1&lt;=(C$64-F$62),RANK(G57, $G$4:$G$61)+COUNTIF(G$4:G57,G57)-1, ""), "")</f>
        <v/>
      </c>
      <c r="I57" s="49" t="str">
        <f t="shared" si="3"/>
        <v/>
      </c>
      <c r="J57" s="85" t="str">
        <f t="shared" si="4"/>
        <v/>
      </c>
      <c r="K57" s="85" t="str">
        <f t="shared" si="5"/>
        <v/>
      </c>
      <c r="L57" s="87" t="str">
        <f t="shared" si="6"/>
        <v/>
      </c>
    </row>
    <row r="58" spans="2:12" x14ac:dyDescent="0.2">
      <c r="B58" s="151" t="s">
        <v>101</v>
      </c>
      <c r="C58" s="146" t="s">
        <v>32</v>
      </c>
      <c r="D58" s="41"/>
      <c r="E58" s="83" t="str">
        <f t="shared" si="0"/>
        <v/>
      </c>
      <c r="F58" s="41" t="str">
        <f t="shared" si="1"/>
        <v/>
      </c>
      <c r="G58" s="42" t="str">
        <f t="shared" si="2"/>
        <v/>
      </c>
      <c r="H58" s="42" t="str">
        <f>IF(C58&lt;&gt;"", IF(RANK(G58, $G$4:$G$61)+COUNTIF(G$4:G58,G58)-1&lt;=(C$64-F$62),RANK(G58, $G$4:$G$61)+COUNTIF(G$4:G58,G58)-1, ""), "")</f>
        <v/>
      </c>
      <c r="I58" s="49" t="str">
        <f t="shared" si="3"/>
        <v/>
      </c>
      <c r="J58" s="85" t="str">
        <f t="shared" si="4"/>
        <v/>
      </c>
      <c r="K58" s="85" t="str">
        <f t="shared" si="5"/>
        <v/>
      </c>
      <c r="L58" s="87" t="str">
        <f t="shared" si="6"/>
        <v/>
      </c>
    </row>
    <row r="59" spans="2:12" x14ac:dyDescent="0.2">
      <c r="B59" s="151" t="s">
        <v>102</v>
      </c>
      <c r="C59" s="146" t="s">
        <v>32</v>
      </c>
      <c r="D59" s="41"/>
      <c r="E59" s="83" t="str">
        <f t="shared" si="0"/>
        <v/>
      </c>
      <c r="F59" s="41" t="str">
        <f t="shared" si="1"/>
        <v/>
      </c>
      <c r="G59" s="42" t="str">
        <f t="shared" si="2"/>
        <v/>
      </c>
      <c r="H59" s="42" t="str">
        <f>IF(C59&lt;&gt;"", IF(RANK(G59, $G$4:$G$61)+COUNTIF(G$4:G59,G59)-1&lt;=(C$64-F$62),RANK(G59, $G$4:$G$61)+COUNTIF(G$4:G59,G59)-1, ""), "")</f>
        <v/>
      </c>
      <c r="I59" s="49" t="str">
        <f t="shared" si="3"/>
        <v/>
      </c>
      <c r="J59" s="85" t="str">
        <f t="shared" si="4"/>
        <v/>
      </c>
      <c r="K59" s="85" t="str">
        <f t="shared" si="5"/>
        <v/>
      </c>
      <c r="L59" s="87" t="str">
        <f t="shared" si="6"/>
        <v/>
      </c>
    </row>
    <row r="60" spans="2:12" ht="17" thickBot="1" x14ac:dyDescent="0.25">
      <c r="B60" s="156" t="s">
        <v>103</v>
      </c>
      <c r="C60" s="146" t="s">
        <v>32</v>
      </c>
      <c r="D60" s="41"/>
      <c r="E60" s="83" t="str">
        <f t="shared" si="0"/>
        <v/>
      </c>
      <c r="F60" s="41" t="str">
        <f t="shared" si="1"/>
        <v/>
      </c>
      <c r="G60" s="42" t="str">
        <f t="shared" si="2"/>
        <v/>
      </c>
      <c r="H60" s="42" t="str">
        <f>IF(C60&lt;&gt;"", IF(RANK(G60, $G$4:$G$61)+COUNTIF(G$4:G60,G60)-1&lt;=(C$64-F$62),RANK(G60, $G$4:$G$61)+COUNTIF(G$4:G60,G60)-1, ""), "")</f>
        <v/>
      </c>
      <c r="I60" s="49" t="str">
        <f t="shared" si="3"/>
        <v/>
      </c>
      <c r="J60" s="85" t="str">
        <f t="shared" si="4"/>
        <v/>
      </c>
      <c r="K60" s="85" t="str">
        <f t="shared" si="5"/>
        <v/>
      </c>
      <c r="L60" s="87" t="str">
        <f t="shared" si="6"/>
        <v/>
      </c>
    </row>
    <row r="61" spans="2:12" ht="17" thickBot="1" x14ac:dyDescent="0.25">
      <c r="B61" s="157" t="s">
        <v>104</v>
      </c>
      <c r="C61" s="41" t="s">
        <v>32</v>
      </c>
      <c r="D61" s="84"/>
      <c r="E61" s="83" t="str">
        <f t="shared" si="0"/>
        <v/>
      </c>
      <c r="F61" s="84" t="str">
        <f t="shared" si="1"/>
        <v/>
      </c>
      <c r="G61" s="42" t="str">
        <f t="shared" si="2"/>
        <v/>
      </c>
      <c r="H61" s="42" t="str">
        <f>IF(C61&lt;&gt;"", IF(RANK(G61, $G$4:$G$61)+COUNTIF(G$4:G61,G61)-1&lt;=(C$64-F$62),RANK(G61, $G$4:$G$61)+COUNTIF(G$4:G61,G61)-1, ""), "")</f>
        <v/>
      </c>
      <c r="I61" s="49" t="str">
        <f t="shared" si="3"/>
        <v/>
      </c>
      <c r="J61" s="85" t="str">
        <f t="shared" si="4"/>
        <v/>
      </c>
      <c r="K61" s="85" t="str">
        <f t="shared" si="5"/>
        <v/>
      </c>
      <c r="L61" s="88" t="str">
        <f t="shared" si="6"/>
        <v/>
      </c>
    </row>
    <row r="62" spans="2:12" ht="17" thickBot="1" x14ac:dyDescent="0.25">
      <c r="B62" s="44" t="s">
        <v>0</v>
      </c>
      <c r="C62" s="141">
        <f>SUM(C4:C61)</f>
        <v>395275</v>
      </c>
      <c r="D62" s="51">
        <f>_xlfn.FLOOR.MATH(C62/(C64+1))+1</f>
        <v>65880</v>
      </c>
      <c r="E62" s="109"/>
      <c r="F62" s="51">
        <f>SUM(F4:F61)</f>
        <v>3</v>
      </c>
      <c r="G62" s="51"/>
      <c r="H62" s="51"/>
      <c r="I62" s="52">
        <f>SUM(I4:I61)</f>
        <v>5</v>
      </c>
      <c r="J62" s="59">
        <f>SUM(J4:J61)</f>
        <v>1</v>
      </c>
      <c r="K62" s="59">
        <f>SUM(K4:K61)</f>
        <v>1</v>
      </c>
      <c r="L62" s="60">
        <f>SUM(L4:L61)</f>
        <v>0</v>
      </c>
    </row>
    <row r="63" spans="2:12" x14ac:dyDescent="0.2">
      <c r="B63" s="45" t="s">
        <v>1</v>
      </c>
      <c r="C63" s="114">
        <v>656826</v>
      </c>
      <c r="D63" s="115"/>
      <c r="E63" s="61"/>
      <c r="F63" s="61"/>
      <c r="G63" s="61"/>
      <c r="H63" s="61"/>
      <c r="I63" s="61"/>
      <c r="J63" s="61"/>
      <c r="K63" s="61"/>
      <c r="L63" s="62"/>
    </row>
    <row r="64" spans="2:12" ht="17" thickBot="1" x14ac:dyDescent="0.25">
      <c r="B64" s="46" t="s">
        <v>3</v>
      </c>
      <c r="C64" s="79">
        <v>5</v>
      </c>
      <c r="D64" s="47"/>
      <c r="E64" s="47"/>
      <c r="F64" s="47"/>
      <c r="G64" s="47"/>
      <c r="H64" s="47"/>
      <c r="I64" s="47"/>
      <c r="J64" s="47"/>
      <c r="K64" s="47"/>
      <c r="L64" s="4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5ADED-ECBB-4D47-9ECF-65B949C12674}">
  <sheetPr codeName="Sheet10"/>
  <dimension ref="B2:L64"/>
  <sheetViews>
    <sheetView workbookViewId="0">
      <selection activeCell="Q11" sqref="Q11"/>
    </sheetView>
  </sheetViews>
  <sheetFormatPr baseColWidth="10" defaultColWidth="11" defaultRowHeight="16" x14ac:dyDescent="0.2"/>
  <cols>
    <col min="2" max="2" width="42.6640625" customWidth="1"/>
    <col min="10" max="10" width="12.5" customWidth="1"/>
  </cols>
  <sheetData>
    <row r="2" spans="2:12" ht="20" thickBot="1" x14ac:dyDescent="0.3">
      <c r="B2" s="43" t="s">
        <v>45</v>
      </c>
      <c r="D2" s="55"/>
      <c r="E2" s="55"/>
      <c r="F2" s="55"/>
      <c r="G2" s="55"/>
      <c r="H2" s="56"/>
      <c r="I2" s="56"/>
    </row>
    <row r="3" spans="2:12" ht="52" thickBot="1" x14ac:dyDescent="0.25">
      <c r="B3" s="149" t="s">
        <v>17</v>
      </c>
      <c r="C3" s="145" t="s">
        <v>18</v>
      </c>
      <c r="D3" s="51" t="s">
        <v>19</v>
      </c>
      <c r="E3" s="51" t="s">
        <v>20</v>
      </c>
      <c r="F3" s="51" t="s">
        <v>21</v>
      </c>
      <c r="G3" s="51" t="s">
        <v>5</v>
      </c>
      <c r="H3" s="51" t="s">
        <v>22</v>
      </c>
      <c r="I3" s="52" t="s">
        <v>23</v>
      </c>
      <c r="J3" s="53" t="s">
        <v>25</v>
      </c>
      <c r="K3" s="51" t="s">
        <v>24</v>
      </c>
      <c r="L3" s="54" t="s">
        <v>9</v>
      </c>
    </row>
    <row r="4" spans="2:12" x14ac:dyDescent="0.2">
      <c r="B4" s="150" t="s">
        <v>47</v>
      </c>
      <c r="C4" s="146">
        <v>4108</v>
      </c>
      <c r="D4" s="42"/>
      <c r="E4" s="83">
        <f>IF(C4&lt;&gt;"", C4/D$62, "")</f>
        <v>5.2319213428767927E-2</v>
      </c>
      <c r="F4" s="42">
        <f>IF(E4&lt;&gt;"", _xlfn.FLOOR.MATH(E4), "")</f>
        <v>0</v>
      </c>
      <c r="G4" s="42">
        <f>IF(C4&lt;&gt;"", C4-F4*D$62, "")</f>
        <v>4108</v>
      </c>
      <c r="H4" s="42" t="str">
        <f>IF(C4&lt;&gt;"", IF(RANK(G4, $G$4:$G$61)+COUNTIF(G$4:G4,G4)-1&lt;=(C$64-F$62),RANK(G4, $G$4:$G$61)+COUNTIF(G$4:G4,G4)-1, ""), "")</f>
        <v/>
      </c>
      <c r="I4" s="49">
        <f>IF(H4&lt;&gt;"", F4+1, F4)</f>
        <v>0</v>
      </c>
      <c r="J4" s="85">
        <f>IF(C4&lt;&gt;"", C4/$C$62, "")</f>
        <v>2.0927898600561407E-3</v>
      </c>
      <c r="K4" s="85">
        <f>IF(I4&lt;&gt;"", I4/I$62, "")</f>
        <v>0</v>
      </c>
      <c r="L4" s="86">
        <f>IF(K4&lt;&gt;"", K4-J4, "")</f>
        <v>-2.0927898600561407E-3</v>
      </c>
    </row>
    <row r="5" spans="2:12" x14ac:dyDescent="0.2">
      <c r="B5" s="151" t="s">
        <v>48</v>
      </c>
      <c r="C5" s="146" t="s">
        <v>32</v>
      </c>
      <c r="D5" s="41"/>
      <c r="E5" s="83" t="str">
        <f t="shared" ref="E5:E61" si="0">IF(C5&lt;&gt;"", C5/D$62, "")</f>
        <v/>
      </c>
      <c r="F5" s="41" t="str">
        <f t="shared" ref="F5:F61" si="1">IF(E5&lt;&gt;"", _xlfn.FLOOR.MATH(E5), "")</f>
        <v/>
      </c>
      <c r="G5" s="42" t="str">
        <f t="shared" ref="G5:G61" si="2">IF(C5&lt;&gt;"", C5-F5*D$62, "")</f>
        <v/>
      </c>
      <c r="H5" s="42" t="str">
        <f>IF(C5&lt;&gt;"", IF(RANK(G5, $G$4:$G$61)+COUNTIF(G$4:G5,G5)-1&lt;=(C$64-F$62),RANK(G5, $G$4:$G$61)+COUNTIF(G$4:G5,G5)-1, ""), "")</f>
        <v/>
      </c>
      <c r="I5" s="49" t="str">
        <f t="shared" ref="I5:I61" si="3">IF(H5&lt;&gt;"", F5+1, F5)</f>
        <v/>
      </c>
      <c r="J5" s="85" t="str">
        <f t="shared" ref="J5:J61" si="4">IF(C5&lt;&gt;"", C5/$C$62, "")</f>
        <v/>
      </c>
      <c r="K5" s="85" t="str">
        <f t="shared" ref="K5:K61" si="5">IF(I5&lt;&gt;"", I5/I$62, "")</f>
        <v/>
      </c>
      <c r="L5" s="87" t="str">
        <f t="shared" ref="L5:L61" si="6">IF(K5&lt;&gt;"", K5-J5, "")</f>
        <v/>
      </c>
    </row>
    <row r="6" spans="2:12" x14ac:dyDescent="0.2">
      <c r="B6" s="151" t="s">
        <v>49</v>
      </c>
      <c r="C6" s="146" t="s">
        <v>32</v>
      </c>
      <c r="D6" s="41"/>
      <c r="E6" s="83" t="str">
        <f t="shared" si="0"/>
        <v/>
      </c>
      <c r="F6" s="41" t="str">
        <f t="shared" si="1"/>
        <v/>
      </c>
      <c r="G6" s="42" t="str">
        <f t="shared" si="2"/>
        <v/>
      </c>
      <c r="H6" s="42" t="str">
        <f>IF(C6&lt;&gt;"", IF(RANK(G6, $G$4:$G$61)+COUNTIF(G$4:G6,G6)-1&lt;=(C$64-F$62),RANK(G6, $G$4:$G$61)+COUNTIF(G$4:G6,G6)-1, ""), "")</f>
        <v/>
      </c>
      <c r="I6" s="49" t="str">
        <f t="shared" si="3"/>
        <v/>
      </c>
      <c r="J6" s="85" t="str">
        <f t="shared" si="4"/>
        <v/>
      </c>
      <c r="K6" s="85" t="str">
        <f t="shared" si="5"/>
        <v/>
      </c>
      <c r="L6" s="87" t="str">
        <f t="shared" si="6"/>
        <v/>
      </c>
    </row>
    <row r="7" spans="2:12" x14ac:dyDescent="0.2">
      <c r="B7" s="151" t="s">
        <v>50</v>
      </c>
      <c r="C7" s="146" t="s">
        <v>32</v>
      </c>
      <c r="D7" s="41"/>
      <c r="E7" s="83" t="str">
        <f t="shared" si="0"/>
        <v/>
      </c>
      <c r="F7" s="41" t="str">
        <f t="shared" si="1"/>
        <v/>
      </c>
      <c r="G7" s="42" t="str">
        <f t="shared" si="2"/>
        <v/>
      </c>
      <c r="H7" s="42" t="str">
        <f>IF(C7&lt;&gt;"", IF(RANK(G7, $G$4:$G$61)+COUNTIF(G$4:G7,G7)-1&lt;=(C$64-F$62),RANK(G7, $G$4:$G$61)+COUNTIF(G$4:G7,G7)-1, ""), "")</f>
        <v/>
      </c>
      <c r="I7" s="49" t="str">
        <f t="shared" si="3"/>
        <v/>
      </c>
      <c r="J7" s="85" t="str">
        <f t="shared" si="4"/>
        <v/>
      </c>
      <c r="K7" s="85" t="str">
        <f t="shared" si="5"/>
        <v/>
      </c>
      <c r="L7" s="87" t="str">
        <f t="shared" si="6"/>
        <v/>
      </c>
    </row>
    <row r="8" spans="2:12" x14ac:dyDescent="0.2">
      <c r="B8" s="151" t="s">
        <v>51</v>
      </c>
      <c r="C8" s="146">
        <v>6012</v>
      </c>
      <c r="D8" s="41"/>
      <c r="E8" s="83">
        <f t="shared" si="0"/>
        <v>7.6568430168878474E-2</v>
      </c>
      <c r="F8" s="41">
        <f t="shared" si="1"/>
        <v>0</v>
      </c>
      <c r="G8" s="42">
        <f t="shared" si="2"/>
        <v>6012</v>
      </c>
      <c r="H8" s="42" t="str">
        <f>IF(C8&lt;&gt;"", IF(RANK(G8, $G$4:$G$61)+COUNTIF(G$4:G8,G8)-1&lt;=(C$64-F$62),RANK(G8, $G$4:$G$61)+COUNTIF(G$4:G8,G8)-1, ""), "")</f>
        <v/>
      </c>
      <c r="I8" s="49">
        <f t="shared" si="3"/>
        <v>0</v>
      </c>
      <c r="J8" s="85">
        <f t="shared" si="4"/>
        <v>3.0627684125261725E-3</v>
      </c>
      <c r="K8" s="85">
        <f t="shared" si="5"/>
        <v>0</v>
      </c>
      <c r="L8" s="87">
        <f t="shared" si="6"/>
        <v>-3.0627684125261725E-3</v>
      </c>
    </row>
    <row r="9" spans="2:12" x14ac:dyDescent="0.2">
      <c r="B9" s="151" t="s">
        <v>52</v>
      </c>
      <c r="C9" s="146" t="s">
        <v>32</v>
      </c>
      <c r="D9" s="41"/>
      <c r="E9" s="83" t="str">
        <f t="shared" si="0"/>
        <v/>
      </c>
      <c r="F9" s="41" t="str">
        <f t="shared" si="1"/>
        <v/>
      </c>
      <c r="G9" s="42" t="str">
        <f t="shared" si="2"/>
        <v/>
      </c>
      <c r="H9" s="42" t="str">
        <f>IF(C9&lt;&gt;"", IF(RANK(G9, $G$4:$G$61)+COUNTIF(G$4:G9,G9)-1&lt;=(C$64-F$62),RANK(G9, $G$4:$G$61)+COUNTIF(G$4:G9,G9)-1, ""), "")</f>
        <v/>
      </c>
      <c r="I9" s="49" t="str">
        <f t="shared" si="3"/>
        <v/>
      </c>
      <c r="J9" s="85" t="str">
        <f t="shared" si="4"/>
        <v/>
      </c>
      <c r="K9" s="85" t="str">
        <f t="shared" si="5"/>
        <v/>
      </c>
      <c r="L9" s="87" t="str">
        <f t="shared" si="6"/>
        <v/>
      </c>
    </row>
    <row r="10" spans="2:12" x14ac:dyDescent="0.2">
      <c r="B10" s="151" t="s">
        <v>53</v>
      </c>
      <c r="C10" s="146">
        <v>8596</v>
      </c>
      <c r="D10" s="41"/>
      <c r="E10" s="83">
        <f t="shared" si="0"/>
        <v>0.1094780814590285</v>
      </c>
      <c r="F10" s="41">
        <f t="shared" si="1"/>
        <v>0</v>
      </c>
      <c r="G10" s="42">
        <f t="shared" si="2"/>
        <v>8596</v>
      </c>
      <c r="H10" s="42" t="str">
        <f>IF(C10&lt;&gt;"", IF(RANK(G10, $G$4:$G$61)+COUNTIF(G$4:G10,G10)-1&lt;=(C$64-F$62),RANK(G10, $G$4:$G$61)+COUNTIF(G$4:G10,G10)-1, ""), "")</f>
        <v/>
      </c>
      <c r="I10" s="49">
        <f t="shared" si="3"/>
        <v>0</v>
      </c>
      <c r="J10" s="85">
        <f t="shared" si="4"/>
        <v>4.3791678765926446E-3</v>
      </c>
      <c r="K10" s="85">
        <f t="shared" si="5"/>
        <v>0</v>
      </c>
      <c r="L10" s="87">
        <f t="shared" si="6"/>
        <v>-4.3791678765926446E-3</v>
      </c>
    </row>
    <row r="11" spans="2:12" x14ac:dyDescent="0.2">
      <c r="B11" s="151" t="s">
        <v>54</v>
      </c>
      <c r="C11" s="146">
        <v>25598</v>
      </c>
      <c r="D11" s="41"/>
      <c r="E11" s="83">
        <f t="shared" si="0"/>
        <v>0.32601441707633916</v>
      </c>
      <c r="F11" s="41">
        <f t="shared" si="1"/>
        <v>0</v>
      </c>
      <c r="G11" s="42">
        <f t="shared" si="2"/>
        <v>25598</v>
      </c>
      <c r="H11" s="42" t="str">
        <f>IF(C11&lt;&gt;"", IF(RANK(G11, $G$4:$G$61)+COUNTIF(G$4:G11,G11)-1&lt;=(C$64-F$62),RANK(G11, $G$4:$G$61)+COUNTIF(G$4:G11,G11)-1, ""), "")</f>
        <v/>
      </c>
      <c r="I11" s="49">
        <f t="shared" si="3"/>
        <v>0</v>
      </c>
      <c r="J11" s="85">
        <f t="shared" si="4"/>
        <v>1.3040709551537752E-2</v>
      </c>
      <c r="K11" s="85">
        <f t="shared" si="5"/>
        <v>0</v>
      </c>
      <c r="L11" s="87">
        <f t="shared" si="6"/>
        <v>-1.3040709551537752E-2</v>
      </c>
    </row>
    <row r="12" spans="2:12" x14ac:dyDescent="0.2">
      <c r="B12" s="151" t="s">
        <v>55</v>
      </c>
      <c r="C12" s="146">
        <v>348</v>
      </c>
      <c r="D12" s="41"/>
      <c r="E12" s="83">
        <f t="shared" si="0"/>
        <v>4.4321047403143229E-3</v>
      </c>
      <c r="F12" s="41">
        <f t="shared" si="1"/>
        <v>0</v>
      </c>
      <c r="G12" s="42">
        <f t="shared" si="2"/>
        <v>348</v>
      </c>
      <c r="H12" s="42" t="str">
        <f>IF(C12&lt;&gt;"", IF(RANK(G12, $G$4:$G$61)+COUNTIF(G$4:G12,G12)-1&lt;=(C$64-F$62),RANK(G12, $G$4:$G$61)+COUNTIF(G$4:G12,G12)-1, ""), "")</f>
        <v/>
      </c>
      <c r="I12" s="49">
        <f t="shared" si="3"/>
        <v>0</v>
      </c>
      <c r="J12" s="85">
        <f t="shared" si="4"/>
        <v>1.7728599593464872E-4</v>
      </c>
      <c r="K12" s="85">
        <f t="shared" si="5"/>
        <v>0</v>
      </c>
      <c r="L12" s="87">
        <f t="shared" si="6"/>
        <v>-1.7728599593464872E-4</v>
      </c>
    </row>
    <row r="13" spans="2:12" x14ac:dyDescent="0.2">
      <c r="B13" s="151" t="s">
        <v>56</v>
      </c>
      <c r="C13" s="146" t="s">
        <v>32</v>
      </c>
      <c r="D13" s="41"/>
      <c r="E13" s="83" t="str">
        <f t="shared" si="0"/>
        <v/>
      </c>
      <c r="F13" s="41" t="str">
        <f t="shared" si="1"/>
        <v/>
      </c>
      <c r="G13" s="42" t="str">
        <f t="shared" si="2"/>
        <v/>
      </c>
      <c r="H13" s="42" t="str">
        <f>IF(C13&lt;&gt;"", IF(RANK(G13, $G$4:$G$61)+COUNTIF(G$4:G13,G13)-1&lt;=(C$64-F$62),RANK(G13, $G$4:$G$61)+COUNTIF(G$4:G13,G13)-1, ""), "")</f>
        <v/>
      </c>
      <c r="I13" s="49" t="str">
        <f t="shared" si="3"/>
        <v/>
      </c>
      <c r="J13" s="85" t="str">
        <f t="shared" si="4"/>
        <v/>
      </c>
      <c r="K13" s="85" t="str">
        <f t="shared" si="5"/>
        <v/>
      </c>
      <c r="L13" s="87" t="str">
        <f t="shared" si="6"/>
        <v/>
      </c>
    </row>
    <row r="14" spans="2:12" x14ac:dyDescent="0.2">
      <c r="B14" s="151" t="s">
        <v>57</v>
      </c>
      <c r="C14" s="146" t="s">
        <v>32</v>
      </c>
      <c r="D14" s="41"/>
      <c r="E14" s="83" t="str">
        <f t="shared" si="0"/>
        <v/>
      </c>
      <c r="F14" s="41" t="str">
        <f t="shared" si="1"/>
        <v/>
      </c>
      <c r="G14" s="42" t="str">
        <f t="shared" si="2"/>
        <v/>
      </c>
      <c r="H14" s="42" t="str">
        <f>IF(C14&lt;&gt;"", IF(RANK(G14, $G$4:$G$61)+COUNTIF(G$4:G14,G14)-1&lt;=(C$64-F$62),RANK(G14, $G$4:$G$61)+COUNTIF(G$4:G14,G14)-1, ""), "")</f>
        <v/>
      </c>
      <c r="I14" s="49" t="str">
        <f t="shared" si="3"/>
        <v/>
      </c>
      <c r="J14" s="85" t="str">
        <f t="shared" si="4"/>
        <v/>
      </c>
      <c r="K14" s="85" t="str">
        <f t="shared" si="5"/>
        <v/>
      </c>
      <c r="L14" s="87" t="str">
        <f t="shared" si="6"/>
        <v/>
      </c>
    </row>
    <row r="15" spans="2:12" x14ac:dyDescent="0.2">
      <c r="B15" s="151" t="s">
        <v>58</v>
      </c>
      <c r="C15" s="146" t="s">
        <v>32</v>
      </c>
      <c r="D15" s="41"/>
      <c r="E15" s="83" t="str">
        <f t="shared" si="0"/>
        <v/>
      </c>
      <c r="F15" s="41" t="str">
        <f t="shared" si="1"/>
        <v/>
      </c>
      <c r="G15" s="42" t="str">
        <f t="shared" si="2"/>
        <v/>
      </c>
      <c r="H15" s="42" t="str">
        <f>IF(C15&lt;&gt;"", IF(RANK(G15, $G$4:$G$61)+COUNTIF(G$4:G15,G15)-1&lt;=(C$64-F$62),RANK(G15, $G$4:$G$61)+COUNTIF(G$4:G15,G15)-1, ""), "")</f>
        <v/>
      </c>
      <c r="I15" s="49" t="str">
        <f t="shared" si="3"/>
        <v/>
      </c>
      <c r="J15" s="85" t="str">
        <f t="shared" si="4"/>
        <v/>
      </c>
      <c r="K15" s="85" t="str">
        <f t="shared" si="5"/>
        <v/>
      </c>
      <c r="L15" s="87" t="str">
        <f t="shared" si="6"/>
        <v/>
      </c>
    </row>
    <row r="16" spans="2:12" x14ac:dyDescent="0.2">
      <c r="B16" s="151" t="s">
        <v>59</v>
      </c>
      <c r="C16" s="146" t="s">
        <v>32</v>
      </c>
      <c r="D16" s="41"/>
      <c r="E16" s="83" t="str">
        <f t="shared" si="0"/>
        <v/>
      </c>
      <c r="F16" s="41" t="str">
        <f t="shared" si="1"/>
        <v/>
      </c>
      <c r="G16" s="42" t="str">
        <f t="shared" si="2"/>
        <v/>
      </c>
      <c r="H16" s="42" t="str">
        <f>IF(C16&lt;&gt;"", IF(RANK(G16, $G$4:$G$61)+COUNTIF(G$4:G16,G16)-1&lt;=(C$64-F$62),RANK(G16, $G$4:$G$61)+COUNTIF(G$4:G16,G16)-1, ""), "")</f>
        <v/>
      </c>
      <c r="I16" s="49" t="str">
        <f t="shared" si="3"/>
        <v/>
      </c>
      <c r="J16" s="85" t="str">
        <f t="shared" si="4"/>
        <v/>
      </c>
      <c r="K16" s="85" t="str">
        <f t="shared" si="5"/>
        <v/>
      </c>
      <c r="L16" s="87" t="str">
        <f t="shared" si="6"/>
        <v/>
      </c>
    </row>
    <row r="17" spans="2:12" x14ac:dyDescent="0.2">
      <c r="B17" s="152" t="s">
        <v>60</v>
      </c>
      <c r="C17" s="147">
        <v>388390</v>
      </c>
      <c r="D17" s="142"/>
      <c r="E17" s="143">
        <f t="shared" si="0"/>
        <v>4.946509080720344</v>
      </c>
      <c r="F17" s="142">
        <f t="shared" si="1"/>
        <v>4</v>
      </c>
      <c r="G17" s="144">
        <f t="shared" si="2"/>
        <v>74318</v>
      </c>
      <c r="H17" s="144">
        <f>IF(C17&lt;&gt;"", IF(RANK(G17, $G$4:$G$61)+COUNTIF(G$4:G17,G17)-1&lt;=(C$64-F$62),RANK(G17, $G$4:$G$61)+COUNTIF(G$4:G17,G17)-1, ""), "")</f>
        <v>2</v>
      </c>
      <c r="I17" s="144">
        <f t="shared" si="3"/>
        <v>5</v>
      </c>
      <c r="J17" s="130">
        <f t="shared" si="4"/>
        <v>0.19786237919844316</v>
      </c>
      <c r="K17" s="130">
        <f t="shared" si="5"/>
        <v>0.20833333333333334</v>
      </c>
      <c r="L17" s="131">
        <f t="shared" si="6"/>
        <v>1.0470954134890187E-2</v>
      </c>
    </row>
    <row r="18" spans="2:12" x14ac:dyDescent="0.2">
      <c r="B18" s="151" t="s">
        <v>61</v>
      </c>
      <c r="C18" s="146">
        <v>1058</v>
      </c>
      <c r="D18" s="41"/>
      <c r="E18" s="83">
        <f t="shared" si="0"/>
        <v>1.3474617285208487E-2</v>
      </c>
      <c r="F18" s="41">
        <f t="shared" si="1"/>
        <v>0</v>
      </c>
      <c r="G18" s="42">
        <f t="shared" si="2"/>
        <v>1058</v>
      </c>
      <c r="H18" s="42" t="str">
        <f>IF(C18&lt;&gt;"", IF(RANK(G18, $G$4:$G$61)+COUNTIF(G$4:G18,G18)-1&lt;=(C$64-F$62),RANK(G18, $G$4:$G$61)+COUNTIF(G$4:G18,G18)-1, ""), "")</f>
        <v/>
      </c>
      <c r="I18" s="49">
        <f t="shared" si="3"/>
        <v>0</v>
      </c>
      <c r="J18" s="85">
        <f t="shared" si="4"/>
        <v>5.3899018304269638E-4</v>
      </c>
      <c r="K18" s="85">
        <f t="shared" si="5"/>
        <v>0</v>
      </c>
      <c r="L18" s="87">
        <f t="shared" si="6"/>
        <v>-5.3899018304269638E-4</v>
      </c>
    </row>
    <row r="19" spans="2:12" x14ac:dyDescent="0.2">
      <c r="B19" s="151" t="s">
        <v>62</v>
      </c>
      <c r="C19" s="146" t="s">
        <v>32</v>
      </c>
      <c r="D19" s="41"/>
      <c r="E19" s="83" t="str">
        <f t="shared" si="0"/>
        <v/>
      </c>
      <c r="F19" s="41" t="str">
        <f t="shared" si="1"/>
        <v/>
      </c>
      <c r="G19" s="42" t="str">
        <f t="shared" si="2"/>
        <v/>
      </c>
      <c r="H19" s="42" t="str">
        <f>IF(C19&lt;&gt;"", IF(RANK(G19, $G$4:$G$61)+COUNTIF(G$4:G19,G19)-1&lt;=(C$64-F$62),RANK(G19, $G$4:$G$61)+COUNTIF(G$4:G19,G19)-1, ""), "")</f>
        <v/>
      </c>
      <c r="I19" s="49" t="str">
        <f t="shared" si="3"/>
        <v/>
      </c>
      <c r="J19" s="85" t="str">
        <f t="shared" si="4"/>
        <v/>
      </c>
      <c r="K19" s="85" t="str">
        <f t="shared" si="5"/>
        <v/>
      </c>
      <c r="L19" s="87" t="str">
        <f t="shared" si="6"/>
        <v/>
      </c>
    </row>
    <row r="20" spans="2:12" x14ac:dyDescent="0.2">
      <c r="B20" s="151" t="s">
        <v>63</v>
      </c>
      <c r="C20" s="146">
        <v>5934</v>
      </c>
      <c r="D20" s="41"/>
      <c r="E20" s="83">
        <f t="shared" si="0"/>
        <v>7.5575027382256299E-2</v>
      </c>
      <c r="F20" s="41">
        <f t="shared" si="1"/>
        <v>0</v>
      </c>
      <c r="G20" s="42">
        <f t="shared" si="2"/>
        <v>5934</v>
      </c>
      <c r="H20" s="42" t="str">
        <f>IF(C20&lt;&gt;"", IF(RANK(G20, $G$4:$G$61)+COUNTIF(G$4:G20,G20)-1&lt;=(C$64-F$62),RANK(G20, $G$4:$G$61)+COUNTIF(G$4:G20,G20)-1, ""), "")</f>
        <v/>
      </c>
      <c r="I20" s="49">
        <f t="shared" si="3"/>
        <v>0</v>
      </c>
      <c r="J20" s="85">
        <f t="shared" si="4"/>
        <v>3.0230318961959927E-3</v>
      </c>
      <c r="K20" s="85">
        <f t="shared" si="5"/>
        <v>0</v>
      </c>
      <c r="L20" s="87">
        <f t="shared" si="6"/>
        <v>-3.0230318961959927E-3</v>
      </c>
    </row>
    <row r="21" spans="2:12" x14ac:dyDescent="0.2">
      <c r="B21" s="151" t="s">
        <v>64</v>
      </c>
      <c r="C21" s="146">
        <v>26787</v>
      </c>
      <c r="D21" s="41"/>
      <c r="E21" s="83">
        <f t="shared" si="0"/>
        <v>0.34115744160574646</v>
      </c>
      <c r="F21" s="41">
        <f t="shared" si="1"/>
        <v>0</v>
      </c>
      <c r="G21" s="42">
        <f t="shared" si="2"/>
        <v>26787</v>
      </c>
      <c r="H21" s="42" t="str">
        <f>IF(C21&lt;&gt;"", IF(RANK(G21, $G$4:$G$61)+COUNTIF(G$4:G21,G21)-1&lt;=(C$64-F$62),RANK(G21, $G$4:$G$61)+COUNTIF(G$4:G21,G21)-1, ""), "")</f>
        <v/>
      </c>
      <c r="I21" s="49">
        <f t="shared" si="3"/>
        <v>0</v>
      </c>
      <c r="J21" s="85">
        <f t="shared" si="4"/>
        <v>1.3646436704314469E-2</v>
      </c>
      <c r="K21" s="85">
        <f t="shared" si="5"/>
        <v>0</v>
      </c>
      <c r="L21" s="87">
        <f t="shared" si="6"/>
        <v>-1.3646436704314469E-2</v>
      </c>
    </row>
    <row r="22" spans="2:12" x14ac:dyDescent="0.2">
      <c r="B22" s="151" t="s">
        <v>65</v>
      </c>
      <c r="C22" s="146" t="s">
        <v>32</v>
      </c>
      <c r="D22" s="41"/>
      <c r="E22" s="83" t="str">
        <f t="shared" si="0"/>
        <v/>
      </c>
      <c r="F22" s="41" t="str">
        <f t="shared" si="1"/>
        <v/>
      </c>
      <c r="G22" s="42" t="str">
        <f t="shared" si="2"/>
        <v/>
      </c>
      <c r="H22" s="42" t="str">
        <f>IF(C22&lt;&gt;"", IF(RANK(G22, $G$4:$G$61)+COUNTIF(G$4:G22,G22)-1&lt;=(C$64-F$62),RANK(G22, $G$4:$G$61)+COUNTIF(G$4:G22,G22)-1, ""), "")</f>
        <v/>
      </c>
      <c r="I22" s="49" t="str">
        <f t="shared" si="3"/>
        <v/>
      </c>
      <c r="J22" s="85" t="str">
        <f t="shared" si="4"/>
        <v/>
      </c>
      <c r="K22" s="85" t="str">
        <f t="shared" si="5"/>
        <v/>
      </c>
      <c r="L22" s="87" t="str">
        <f t="shared" si="6"/>
        <v/>
      </c>
    </row>
    <row r="23" spans="2:12" x14ac:dyDescent="0.2">
      <c r="B23" s="151" t="s">
        <v>66</v>
      </c>
      <c r="C23" s="146">
        <v>2235</v>
      </c>
      <c r="D23" s="41"/>
      <c r="E23" s="83">
        <f t="shared" si="0"/>
        <v>2.8464810616673882E-2</v>
      </c>
      <c r="F23" s="41">
        <f t="shared" si="1"/>
        <v>0</v>
      </c>
      <c r="G23" s="42">
        <f t="shared" si="2"/>
        <v>2235</v>
      </c>
      <c r="H23" s="42" t="str">
        <f>IF(C23&lt;&gt;"", IF(RANK(G23, $G$4:$G$61)+COUNTIF(G$4:G23,G23)-1&lt;=(C$64-F$62),RANK(G23, $G$4:$G$61)+COUNTIF(G$4:G23,G23)-1, ""), "")</f>
        <v/>
      </c>
      <c r="I23" s="49">
        <f t="shared" si="3"/>
        <v>0</v>
      </c>
      <c r="J23" s="85">
        <f t="shared" si="4"/>
        <v>1.1386040256147697E-3</v>
      </c>
      <c r="K23" s="85">
        <f t="shared" si="5"/>
        <v>0</v>
      </c>
      <c r="L23" s="87">
        <f t="shared" si="6"/>
        <v>-1.1386040256147697E-3</v>
      </c>
    </row>
    <row r="24" spans="2:12" x14ac:dyDescent="0.2">
      <c r="B24" s="151" t="s">
        <v>67</v>
      </c>
      <c r="C24" s="146">
        <v>5214</v>
      </c>
      <c r="D24" s="41"/>
      <c r="E24" s="83">
        <f t="shared" si="0"/>
        <v>6.6405155505743912E-2</v>
      </c>
      <c r="F24" s="41">
        <f t="shared" si="1"/>
        <v>0</v>
      </c>
      <c r="G24" s="42">
        <f t="shared" si="2"/>
        <v>5214</v>
      </c>
      <c r="H24" s="42" t="str">
        <f>IF(C24&lt;&gt;"", IF(RANK(G24, $G$4:$G$61)+COUNTIF(G$4:G24,G24)-1&lt;=(C$64-F$62),RANK(G24, $G$4:$G$61)+COUNTIF(G$4:G24,G24)-1, ""), "")</f>
        <v/>
      </c>
      <c r="I24" s="49">
        <f t="shared" si="3"/>
        <v>0</v>
      </c>
      <c r="J24" s="85">
        <f t="shared" si="4"/>
        <v>2.6562332839174091E-3</v>
      </c>
      <c r="K24" s="85">
        <f t="shared" si="5"/>
        <v>0</v>
      </c>
      <c r="L24" s="87">
        <f t="shared" si="6"/>
        <v>-2.6562332839174091E-3</v>
      </c>
    </row>
    <row r="25" spans="2:12" x14ac:dyDescent="0.2">
      <c r="B25" s="151" t="s">
        <v>68</v>
      </c>
      <c r="C25" s="146">
        <v>780</v>
      </c>
      <c r="D25" s="41"/>
      <c r="E25" s="83">
        <f t="shared" si="0"/>
        <v>9.9340278662217573E-3</v>
      </c>
      <c r="F25" s="41">
        <f t="shared" si="1"/>
        <v>0</v>
      </c>
      <c r="G25" s="42">
        <f t="shared" si="2"/>
        <v>780</v>
      </c>
      <c r="H25" s="42" t="str">
        <f>IF(C25&lt;&gt;"", IF(RANK(G25, $G$4:$G$61)+COUNTIF(G$4:G25,G25)-1&lt;=(C$64-F$62),RANK(G25, $G$4:$G$61)+COUNTIF(G$4:G25,G25)-1, ""), "")</f>
        <v/>
      </c>
      <c r="I25" s="49">
        <f t="shared" si="3"/>
        <v>0</v>
      </c>
      <c r="J25" s="85">
        <f t="shared" si="4"/>
        <v>3.9736516330179884E-4</v>
      </c>
      <c r="K25" s="85">
        <f t="shared" si="5"/>
        <v>0</v>
      </c>
      <c r="L25" s="87">
        <f t="shared" si="6"/>
        <v>-3.9736516330179884E-4</v>
      </c>
    </row>
    <row r="26" spans="2:12" x14ac:dyDescent="0.2">
      <c r="B26" s="151" t="s">
        <v>69</v>
      </c>
      <c r="C26" s="146">
        <v>9734</v>
      </c>
      <c r="D26" s="41"/>
      <c r="E26" s="83">
        <f t="shared" si="0"/>
        <v>0.12397157339718282</v>
      </c>
      <c r="F26" s="41">
        <f t="shared" si="1"/>
        <v>0</v>
      </c>
      <c r="G26" s="42">
        <f t="shared" si="2"/>
        <v>9734</v>
      </c>
      <c r="H26" s="42" t="str">
        <f>IF(C26&lt;&gt;"", IF(RANK(G26, $G$4:$G$61)+COUNTIF(G$4:G26,G26)-1&lt;=(C$64-F$62),RANK(G26, $G$4:$G$61)+COUNTIF(G$4:G26,G26)-1, ""), "")</f>
        <v/>
      </c>
      <c r="I26" s="49">
        <f t="shared" si="3"/>
        <v>0</v>
      </c>
      <c r="J26" s="85">
        <f t="shared" si="4"/>
        <v>4.9589134609996279E-3</v>
      </c>
      <c r="K26" s="85">
        <f t="shared" si="5"/>
        <v>0</v>
      </c>
      <c r="L26" s="87">
        <f t="shared" si="6"/>
        <v>-4.9589134609996279E-3</v>
      </c>
    </row>
    <row r="27" spans="2:12" x14ac:dyDescent="0.2">
      <c r="B27" s="151" t="s">
        <v>70</v>
      </c>
      <c r="C27" s="146">
        <v>313</v>
      </c>
      <c r="D27" s="41"/>
      <c r="E27" s="83">
        <f t="shared" si="0"/>
        <v>3.9863470796505261E-3</v>
      </c>
      <c r="F27" s="41">
        <f t="shared" si="1"/>
        <v>0</v>
      </c>
      <c r="G27" s="42">
        <f t="shared" si="2"/>
        <v>313</v>
      </c>
      <c r="H27" s="42" t="str">
        <f>IF(C27&lt;&gt;"", IF(RANK(G27, $G$4:$G$61)+COUNTIF(G$4:G27,G27)-1&lt;=(C$64-F$62),RANK(G27, $G$4:$G$61)+COUNTIF(G$4:G27,G27)-1, ""), "")</f>
        <v/>
      </c>
      <c r="I27" s="49">
        <f t="shared" si="3"/>
        <v>0</v>
      </c>
      <c r="J27" s="85">
        <f t="shared" si="4"/>
        <v>1.5945550783777313E-4</v>
      </c>
      <c r="K27" s="85">
        <f t="shared" si="5"/>
        <v>0</v>
      </c>
      <c r="L27" s="87">
        <f t="shared" si="6"/>
        <v>-1.5945550783777313E-4</v>
      </c>
    </row>
    <row r="28" spans="2:12" x14ac:dyDescent="0.2">
      <c r="B28" s="151" t="s">
        <v>71</v>
      </c>
      <c r="C28" s="146">
        <v>1594</v>
      </c>
      <c r="D28" s="41"/>
      <c r="E28" s="83">
        <f t="shared" si="0"/>
        <v>2.0301077459945489E-2</v>
      </c>
      <c r="F28" s="41">
        <f t="shared" si="1"/>
        <v>0</v>
      </c>
      <c r="G28" s="42">
        <f t="shared" si="2"/>
        <v>1594</v>
      </c>
      <c r="H28" s="42" t="str">
        <f>IF(C28&lt;&gt;"", IF(RANK(G28, $G$4:$G$61)+COUNTIF(G$4:G28,G28)-1&lt;=(C$64-F$62),RANK(G28, $G$4:$G$61)+COUNTIF(G$4:G28,G28)-1, ""), "")</f>
        <v/>
      </c>
      <c r="I28" s="49">
        <f t="shared" si="3"/>
        <v>0</v>
      </c>
      <c r="J28" s="85">
        <f t="shared" si="4"/>
        <v>8.1205137218341966E-4</v>
      </c>
      <c r="K28" s="85">
        <f t="shared" si="5"/>
        <v>0</v>
      </c>
      <c r="L28" s="87">
        <f t="shared" si="6"/>
        <v>-8.1205137218341966E-4</v>
      </c>
    </row>
    <row r="29" spans="2:12" x14ac:dyDescent="0.2">
      <c r="B29" s="151" t="s">
        <v>72</v>
      </c>
      <c r="C29" s="146" t="s">
        <v>32</v>
      </c>
      <c r="D29" s="41"/>
      <c r="E29" s="83" t="str">
        <f t="shared" si="0"/>
        <v/>
      </c>
      <c r="F29" s="41" t="str">
        <f t="shared" si="1"/>
        <v/>
      </c>
      <c r="G29" s="42" t="str">
        <f t="shared" si="2"/>
        <v/>
      </c>
      <c r="H29" s="42" t="str">
        <f>IF(C29&lt;&gt;"", IF(RANK(G29, $G$4:$G$61)+COUNTIF(G$4:G29,G29)-1&lt;=(C$64-F$62),RANK(G29, $G$4:$G$61)+COUNTIF(G$4:G29,G29)-1, ""), "")</f>
        <v/>
      </c>
      <c r="I29" s="49" t="str">
        <f t="shared" si="3"/>
        <v/>
      </c>
      <c r="J29" s="85" t="str">
        <f t="shared" si="4"/>
        <v/>
      </c>
      <c r="K29" s="85" t="str">
        <f t="shared" si="5"/>
        <v/>
      </c>
      <c r="L29" s="87" t="str">
        <f t="shared" si="6"/>
        <v/>
      </c>
    </row>
    <row r="30" spans="2:12" x14ac:dyDescent="0.2">
      <c r="B30" s="152" t="s">
        <v>73</v>
      </c>
      <c r="C30" s="147">
        <v>1048273</v>
      </c>
      <c r="D30" s="142"/>
      <c r="E30" s="143">
        <f t="shared" si="0"/>
        <v>13.350734863343437</v>
      </c>
      <c r="F30" s="142">
        <f t="shared" si="1"/>
        <v>13</v>
      </c>
      <c r="G30" s="144">
        <f t="shared" si="2"/>
        <v>27539</v>
      </c>
      <c r="H30" s="144">
        <f>IF(C30&lt;&gt;"", IF(RANK(G30, $G$4:$G$61)+COUNTIF(G$4:G30,G30)-1&lt;=(C$64-F$62),RANK(G30, $G$4:$G$61)+COUNTIF(G$4:G30,G30)-1, ""), "")</f>
        <v>5</v>
      </c>
      <c r="I30" s="144">
        <f t="shared" si="3"/>
        <v>14</v>
      </c>
      <c r="J30" s="130">
        <f t="shared" si="4"/>
        <v>0.53403483567931609</v>
      </c>
      <c r="K30" s="130">
        <f t="shared" si="5"/>
        <v>0.58333333333333337</v>
      </c>
      <c r="L30" s="131">
        <f t="shared" si="6"/>
        <v>4.9298497654017281E-2</v>
      </c>
    </row>
    <row r="31" spans="2:12" x14ac:dyDescent="0.2">
      <c r="B31" s="151" t="s">
        <v>74</v>
      </c>
      <c r="C31" s="146" t="s">
        <v>32</v>
      </c>
      <c r="D31" s="41"/>
      <c r="E31" s="83" t="str">
        <f t="shared" si="0"/>
        <v/>
      </c>
      <c r="F31" s="41" t="str">
        <f t="shared" si="1"/>
        <v/>
      </c>
      <c r="G31" s="42" t="str">
        <f t="shared" si="2"/>
        <v/>
      </c>
      <c r="H31" s="42" t="str">
        <f>IF(C31&lt;&gt;"", IF(RANK(G31, $G$4:$G$61)+COUNTIF(G$4:G31,G31)-1&lt;=(C$64-F$62),RANK(G31, $G$4:$G$61)+COUNTIF(G$4:G31,G31)-1, ""), "")</f>
        <v/>
      </c>
      <c r="I31" s="49" t="str">
        <f t="shared" si="3"/>
        <v/>
      </c>
      <c r="J31" s="85" t="str">
        <f t="shared" si="4"/>
        <v/>
      </c>
      <c r="K31" s="85" t="str">
        <f t="shared" si="5"/>
        <v/>
      </c>
      <c r="L31" s="87" t="str">
        <f t="shared" si="6"/>
        <v/>
      </c>
    </row>
    <row r="32" spans="2:12" x14ac:dyDescent="0.2">
      <c r="B32" s="152" t="s">
        <v>75</v>
      </c>
      <c r="C32" s="147">
        <v>105940</v>
      </c>
      <c r="D32" s="142"/>
      <c r="E32" s="143">
        <f t="shared" si="0"/>
        <v>1.3492447591635039</v>
      </c>
      <c r="F32" s="142">
        <f t="shared" si="1"/>
        <v>1</v>
      </c>
      <c r="G32" s="144">
        <f t="shared" si="2"/>
        <v>27422</v>
      </c>
      <c r="H32" s="144" t="str">
        <f>IF(C32&lt;&gt;"", IF(RANK(G32, $G$4:$G$61)+COUNTIF(G$4:G32,G32)-1&lt;=(C$64-F$62),RANK(G32, $G$4:$G$61)+COUNTIF(G$4:G32,G32)-1, ""), "")</f>
        <v/>
      </c>
      <c r="I32" s="144">
        <f t="shared" si="3"/>
        <v>1</v>
      </c>
      <c r="J32" s="130">
        <f t="shared" si="4"/>
        <v>5.3970340256657139E-2</v>
      </c>
      <c r="K32" s="130">
        <f t="shared" si="5"/>
        <v>4.1666666666666664E-2</v>
      </c>
      <c r="L32" s="131">
        <f t="shared" si="6"/>
        <v>-1.2303673589990474E-2</v>
      </c>
    </row>
    <row r="33" spans="2:12" x14ac:dyDescent="0.2">
      <c r="B33" s="151" t="s">
        <v>76</v>
      </c>
      <c r="C33" s="146">
        <v>288</v>
      </c>
      <c r="D33" s="41"/>
      <c r="E33" s="83">
        <f t="shared" si="0"/>
        <v>3.667948750604957E-3</v>
      </c>
      <c r="F33" s="41">
        <f t="shared" si="1"/>
        <v>0</v>
      </c>
      <c r="G33" s="42">
        <f t="shared" si="2"/>
        <v>288</v>
      </c>
      <c r="H33" s="42" t="str">
        <f>IF(C33&lt;&gt;"", IF(RANK(G33, $G$4:$G$61)+COUNTIF(G$4:G33,G33)-1&lt;=(C$64-F$62),RANK(G33, $G$4:$G$61)+COUNTIF(G$4:G33,G33)-1, ""), "")</f>
        <v/>
      </c>
      <c r="I33" s="49">
        <f t="shared" si="3"/>
        <v>0</v>
      </c>
      <c r="J33" s="85">
        <f t="shared" si="4"/>
        <v>1.4671944491143342E-4</v>
      </c>
      <c r="K33" s="85">
        <f t="shared" si="5"/>
        <v>0</v>
      </c>
      <c r="L33" s="87">
        <f t="shared" si="6"/>
        <v>-1.4671944491143342E-4</v>
      </c>
    </row>
    <row r="34" spans="2:12" x14ac:dyDescent="0.2">
      <c r="B34" s="151" t="s">
        <v>77</v>
      </c>
      <c r="C34" s="146" t="s">
        <v>32</v>
      </c>
      <c r="D34" s="41"/>
      <c r="E34" s="83" t="str">
        <f t="shared" si="0"/>
        <v/>
      </c>
      <c r="F34" s="41" t="str">
        <f t="shared" si="1"/>
        <v/>
      </c>
      <c r="G34" s="42" t="str">
        <f t="shared" si="2"/>
        <v/>
      </c>
      <c r="H34" s="42" t="str">
        <f>IF(C34&lt;&gt;"", IF(RANK(G34, $G$4:$G$61)+COUNTIF(G$4:G34,G34)-1&lt;=(C$64-F$62),RANK(G34, $G$4:$G$61)+COUNTIF(G$4:G34,G34)-1, ""), "")</f>
        <v/>
      </c>
      <c r="I34" s="49" t="str">
        <f t="shared" si="3"/>
        <v/>
      </c>
      <c r="J34" s="85" t="str">
        <f t="shared" si="4"/>
        <v/>
      </c>
      <c r="K34" s="85" t="str">
        <f t="shared" si="5"/>
        <v/>
      </c>
      <c r="L34" s="87" t="str">
        <f t="shared" si="6"/>
        <v/>
      </c>
    </row>
    <row r="35" spans="2:12" x14ac:dyDescent="0.2">
      <c r="B35" s="151" t="s">
        <v>78</v>
      </c>
      <c r="C35" s="146">
        <v>440</v>
      </c>
      <c r="D35" s="41"/>
      <c r="E35" s="83">
        <f t="shared" si="0"/>
        <v>5.6038105912020178E-3</v>
      </c>
      <c r="F35" s="41">
        <f t="shared" si="1"/>
        <v>0</v>
      </c>
      <c r="G35" s="42">
        <f t="shared" si="2"/>
        <v>440</v>
      </c>
      <c r="H35" s="42" t="str">
        <f>IF(C35&lt;&gt;"", IF(RANK(G35, $G$4:$G$61)+COUNTIF(G$4:G35,G35)-1&lt;=(C$64-F$62),RANK(G35, $G$4:$G$61)+COUNTIF(G$4:G35,G35)-1, ""), "")</f>
        <v/>
      </c>
      <c r="I35" s="49">
        <f t="shared" si="3"/>
        <v>0</v>
      </c>
      <c r="J35" s="85">
        <f t="shared" si="4"/>
        <v>2.2415470750357884E-4</v>
      </c>
      <c r="K35" s="85">
        <f t="shared" si="5"/>
        <v>0</v>
      </c>
      <c r="L35" s="87">
        <f t="shared" si="6"/>
        <v>-2.2415470750357884E-4</v>
      </c>
    </row>
    <row r="36" spans="2:12" x14ac:dyDescent="0.2">
      <c r="B36" s="151" t="s">
        <v>79</v>
      </c>
      <c r="C36" s="146">
        <v>22453</v>
      </c>
      <c r="D36" s="41"/>
      <c r="E36" s="83">
        <f t="shared" si="0"/>
        <v>0.28595990728240656</v>
      </c>
      <c r="F36" s="41">
        <f t="shared" si="1"/>
        <v>0</v>
      </c>
      <c r="G36" s="42">
        <f t="shared" si="2"/>
        <v>22453</v>
      </c>
      <c r="H36" s="42" t="str">
        <f>IF(C36&lt;&gt;"", IF(RANK(G36, $G$4:$G$61)+COUNTIF(G$4:G36,G36)-1&lt;=(C$64-F$62),RANK(G36, $G$4:$G$61)+COUNTIF(G$4:G36,G36)-1, ""), "")</f>
        <v/>
      </c>
      <c r="I36" s="49">
        <f t="shared" si="3"/>
        <v>0</v>
      </c>
      <c r="J36" s="85">
        <f t="shared" si="4"/>
        <v>1.1438512835404218E-2</v>
      </c>
      <c r="K36" s="85">
        <f t="shared" si="5"/>
        <v>0</v>
      </c>
      <c r="L36" s="87">
        <f t="shared" si="6"/>
        <v>-1.1438512835404218E-2</v>
      </c>
    </row>
    <row r="37" spans="2:12" x14ac:dyDescent="0.2">
      <c r="B37" s="151" t="s">
        <v>80</v>
      </c>
      <c r="C37" s="146">
        <v>1562</v>
      </c>
      <c r="D37" s="41"/>
      <c r="E37" s="83">
        <f t="shared" si="0"/>
        <v>1.9893527598767162E-2</v>
      </c>
      <c r="F37" s="41">
        <f t="shared" si="1"/>
        <v>0</v>
      </c>
      <c r="G37" s="42">
        <f t="shared" si="2"/>
        <v>1562</v>
      </c>
      <c r="H37" s="42" t="str">
        <f>IF(C37&lt;&gt;"", IF(RANK(G37, $G$4:$G$61)+COUNTIF(G$4:G37,G37)-1&lt;=(C$64-F$62),RANK(G37, $G$4:$G$61)+COUNTIF(G$4:G37,G37)-1, ""), "")</f>
        <v/>
      </c>
      <c r="I37" s="49">
        <f t="shared" si="3"/>
        <v>0</v>
      </c>
      <c r="J37" s="85">
        <f t="shared" si="4"/>
        <v>7.9574921163770487E-4</v>
      </c>
      <c r="K37" s="85">
        <f t="shared" si="5"/>
        <v>0</v>
      </c>
      <c r="L37" s="87">
        <f t="shared" si="6"/>
        <v>-7.9574921163770487E-4</v>
      </c>
    </row>
    <row r="38" spans="2:12" x14ac:dyDescent="0.2">
      <c r="B38" s="152" t="s">
        <v>81</v>
      </c>
      <c r="C38" s="147">
        <v>47188</v>
      </c>
      <c r="D38" s="142"/>
      <c r="E38" s="143">
        <f t="shared" si="0"/>
        <v>0.60098321404009269</v>
      </c>
      <c r="F38" s="142">
        <f t="shared" si="1"/>
        <v>0</v>
      </c>
      <c r="G38" s="144">
        <f t="shared" si="2"/>
        <v>47188</v>
      </c>
      <c r="H38" s="144">
        <f>IF(C38&lt;&gt;"", IF(RANK(G38, $G$4:$G$61)+COUNTIF(G$4:G38,G38)-1&lt;=(C$64-F$62),RANK(G38, $G$4:$G$61)+COUNTIF(G$4:G38,G38)-1, ""), "")</f>
        <v>3</v>
      </c>
      <c r="I38" s="144">
        <f t="shared" si="3"/>
        <v>1</v>
      </c>
      <c r="J38" s="130">
        <f t="shared" si="4"/>
        <v>2.4039573494724721E-2</v>
      </c>
      <c r="K38" s="130">
        <f t="shared" si="5"/>
        <v>4.1666666666666664E-2</v>
      </c>
      <c r="L38" s="131">
        <f t="shared" si="6"/>
        <v>1.7627093171941943E-2</v>
      </c>
    </row>
    <row r="39" spans="2:12" x14ac:dyDescent="0.2">
      <c r="B39" s="151" t="s">
        <v>82</v>
      </c>
      <c r="C39" s="146" t="s">
        <v>32</v>
      </c>
      <c r="D39" s="41"/>
      <c r="E39" s="83" t="str">
        <f t="shared" si="0"/>
        <v/>
      </c>
      <c r="F39" s="41" t="str">
        <f t="shared" si="1"/>
        <v/>
      </c>
      <c r="G39" s="42" t="str">
        <f t="shared" si="2"/>
        <v/>
      </c>
      <c r="H39" s="42" t="str">
        <f>IF(C39&lt;&gt;"", IF(RANK(G39, $G$4:$G$61)+COUNTIF(G$4:G39,G39)-1&lt;=(C$64-F$62),RANK(G39, $G$4:$G$61)+COUNTIF(G$4:G39,G39)-1, ""), "")</f>
        <v/>
      </c>
      <c r="I39" s="49" t="str">
        <f t="shared" si="3"/>
        <v/>
      </c>
      <c r="J39" s="85" t="str">
        <f t="shared" si="4"/>
        <v/>
      </c>
      <c r="K39" s="85" t="str">
        <f t="shared" si="5"/>
        <v/>
      </c>
      <c r="L39" s="87" t="str">
        <f t="shared" si="6"/>
        <v/>
      </c>
    </row>
    <row r="40" spans="2:12" x14ac:dyDescent="0.2">
      <c r="B40" s="151" t="s">
        <v>83</v>
      </c>
      <c r="C40" s="146" t="s">
        <v>32</v>
      </c>
      <c r="D40" s="41"/>
      <c r="E40" s="83" t="str">
        <f t="shared" si="0"/>
        <v/>
      </c>
      <c r="F40" s="41" t="str">
        <f t="shared" si="1"/>
        <v/>
      </c>
      <c r="G40" s="42" t="str">
        <f t="shared" si="2"/>
        <v/>
      </c>
      <c r="H40" s="42" t="str">
        <f>IF(C40&lt;&gt;"", IF(RANK(G40, $G$4:$G$61)+COUNTIF(G$4:G40,G40)-1&lt;=(C$64-F$62),RANK(G40, $G$4:$G$61)+COUNTIF(G$4:G40,G40)-1, ""), "")</f>
        <v/>
      </c>
      <c r="I40" s="49" t="str">
        <f t="shared" si="3"/>
        <v/>
      </c>
      <c r="J40" s="85" t="str">
        <f t="shared" si="4"/>
        <v/>
      </c>
      <c r="K40" s="85" t="str">
        <f t="shared" si="5"/>
        <v/>
      </c>
      <c r="L40" s="87" t="str">
        <f t="shared" si="6"/>
        <v/>
      </c>
    </row>
    <row r="41" spans="2:12" x14ac:dyDescent="0.2">
      <c r="B41" s="151" t="s">
        <v>84</v>
      </c>
      <c r="C41" s="146">
        <v>1960</v>
      </c>
      <c r="D41" s="41"/>
      <c r="E41" s="83">
        <f t="shared" si="0"/>
        <v>2.4962428997172624E-2</v>
      </c>
      <c r="F41" s="41">
        <f t="shared" si="1"/>
        <v>0</v>
      </c>
      <c r="G41" s="42">
        <f t="shared" si="2"/>
        <v>1960</v>
      </c>
      <c r="H41" s="42" t="str">
        <f>IF(C41&lt;&gt;"", IF(RANK(G41, $G$4:$G$61)+COUNTIF(G$4:G41,G41)-1&lt;=(C$64-F$62),RANK(G41, $G$4:$G$61)+COUNTIF(G$4:G41,G41)-1, ""), "")</f>
        <v/>
      </c>
      <c r="I41" s="49">
        <f t="shared" si="3"/>
        <v>0</v>
      </c>
      <c r="J41" s="85">
        <f t="shared" si="4"/>
        <v>9.9850733342503307E-4</v>
      </c>
      <c r="K41" s="85">
        <f t="shared" si="5"/>
        <v>0</v>
      </c>
      <c r="L41" s="87">
        <f t="shared" si="6"/>
        <v>-9.9850733342503307E-4</v>
      </c>
    </row>
    <row r="42" spans="2:12" x14ac:dyDescent="0.2">
      <c r="B42" s="151" t="s">
        <v>85</v>
      </c>
      <c r="C42" s="146">
        <v>6751</v>
      </c>
      <c r="D42" s="41"/>
      <c r="E42" s="83">
        <f t="shared" si="0"/>
        <v>8.5980284775465501E-2</v>
      </c>
      <c r="F42" s="41">
        <f t="shared" si="1"/>
        <v>0</v>
      </c>
      <c r="G42" s="42">
        <f t="shared" si="2"/>
        <v>6751</v>
      </c>
      <c r="H42" s="42" t="str">
        <f>IF(C42&lt;&gt;"", IF(RANK(G42, $G$4:$G$61)+COUNTIF(G$4:G42,G42)-1&lt;=(C$64-F$62),RANK(G42, $G$4:$G$61)+COUNTIF(G$4:G42,G42)-1, ""), "")</f>
        <v/>
      </c>
      <c r="I42" s="49">
        <f t="shared" si="3"/>
        <v>0</v>
      </c>
      <c r="J42" s="85">
        <f t="shared" si="4"/>
        <v>3.4392464326287744E-3</v>
      </c>
      <c r="K42" s="85">
        <f t="shared" si="5"/>
        <v>0</v>
      </c>
      <c r="L42" s="87">
        <f t="shared" si="6"/>
        <v>-3.4392464326287744E-3</v>
      </c>
    </row>
    <row r="43" spans="2:12" x14ac:dyDescent="0.2">
      <c r="B43" s="152" t="s">
        <v>86</v>
      </c>
      <c r="C43" s="147">
        <v>153936</v>
      </c>
      <c r="D43" s="142"/>
      <c r="E43" s="143">
        <f t="shared" si="0"/>
        <v>1.9605186071983494</v>
      </c>
      <c r="F43" s="142">
        <f t="shared" si="1"/>
        <v>1</v>
      </c>
      <c r="G43" s="144">
        <f t="shared" si="2"/>
        <v>75418</v>
      </c>
      <c r="H43" s="144">
        <f>IF(C43&lt;&gt;"", IF(RANK(G43, $G$4:$G$61)+COUNTIF(G$4:G43,G43)-1&lt;=(C$64-F$62),RANK(G43, $G$4:$G$61)+COUNTIF(G$4:G43,G43)-1, ""), "")</f>
        <v>1</v>
      </c>
      <c r="I43" s="144">
        <f t="shared" si="3"/>
        <v>2</v>
      </c>
      <c r="J43" s="130">
        <f t="shared" si="4"/>
        <v>7.8421543305161157E-2</v>
      </c>
      <c r="K43" s="130">
        <f t="shared" si="5"/>
        <v>8.3333333333333329E-2</v>
      </c>
      <c r="L43" s="131">
        <f t="shared" si="6"/>
        <v>4.9117900281721721E-3</v>
      </c>
    </row>
    <row r="44" spans="2:12" x14ac:dyDescent="0.2">
      <c r="B44" s="151" t="s">
        <v>87</v>
      </c>
      <c r="C44" s="146">
        <v>4915</v>
      </c>
      <c r="D44" s="41"/>
      <c r="E44" s="83">
        <f t="shared" si="0"/>
        <v>6.2597111490358903E-2</v>
      </c>
      <c r="F44" s="41">
        <f t="shared" si="1"/>
        <v>0</v>
      </c>
      <c r="G44" s="42">
        <f t="shared" si="2"/>
        <v>4915</v>
      </c>
      <c r="H44" s="42" t="str">
        <f>IF(C44&lt;&gt;"", IF(RANK(G44, $G$4:$G$61)+COUNTIF(G$4:G44,G44)-1&lt;=(C$64-F$62),RANK(G44, $G$4:$G$61)+COUNTIF(G$4:G44,G44)-1, ""), "")</f>
        <v/>
      </c>
      <c r="I44" s="49">
        <f t="shared" si="3"/>
        <v>0</v>
      </c>
      <c r="J44" s="85">
        <f t="shared" si="4"/>
        <v>2.5039099713183863E-3</v>
      </c>
      <c r="K44" s="85">
        <f t="shared" si="5"/>
        <v>0</v>
      </c>
      <c r="L44" s="87">
        <f t="shared" si="6"/>
        <v>-2.5039099713183863E-3</v>
      </c>
    </row>
    <row r="45" spans="2:12" x14ac:dyDescent="0.2">
      <c r="B45" s="151" t="s">
        <v>88</v>
      </c>
      <c r="C45" s="146">
        <v>4206</v>
      </c>
      <c r="D45" s="41"/>
      <c r="E45" s="83">
        <f t="shared" si="0"/>
        <v>5.3567334878626555E-2</v>
      </c>
      <c r="F45" s="41">
        <f t="shared" si="1"/>
        <v>0</v>
      </c>
      <c r="G45" s="42">
        <f t="shared" si="2"/>
        <v>4206</v>
      </c>
      <c r="H45" s="42" t="str">
        <f>IF(C45&lt;&gt;"", IF(RANK(G45, $G$4:$G$61)+COUNTIF(G$4:G45,G45)-1&lt;=(C$64-F$62),RANK(G45, $G$4:$G$61)+COUNTIF(G$4:G45,G45)-1, ""), "")</f>
        <v/>
      </c>
      <c r="I45" s="49">
        <f t="shared" si="3"/>
        <v>0</v>
      </c>
      <c r="J45" s="85">
        <f t="shared" si="4"/>
        <v>2.1427152267273924E-3</v>
      </c>
      <c r="K45" s="85">
        <f t="shared" si="5"/>
        <v>0</v>
      </c>
      <c r="L45" s="87">
        <f t="shared" si="6"/>
        <v>-2.1427152267273924E-3</v>
      </c>
    </row>
    <row r="46" spans="2:12" x14ac:dyDescent="0.2">
      <c r="B46" s="151" t="s">
        <v>89</v>
      </c>
      <c r="C46" s="146">
        <v>10396</v>
      </c>
      <c r="D46" s="41"/>
      <c r="E46" s="83">
        <f t="shared" si="0"/>
        <v>0.13240276115030949</v>
      </c>
      <c r="F46" s="41">
        <f t="shared" si="1"/>
        <v>0</v>
      </c>
      <c r="G46" s="42">
        <f t="shared" si="2"/>
        <v>10396</v>
      </c>
      <c r="H46" s="42" t="str">
        <f>IF(C46&lt;&gt;"", IF(RANK(G46, $G$4:$G$61)+COUNTIF(G$4:G46,G46)-1&lt;=(C$64-F$62),RANK(G46, $G$4:$G$61)+COUNTIF(G$4:G46,G46)-1, ""), "")</f>
        <v/>
      </c>
      <c r="I46" s="49">
        <f t="shared" si="3"/>
        <v>0</v>
      </c>
      <c r="J46" s="85">
        <f t="shared" si="4"/>
        <v>5.2961644072891034E-3</v>
      </c>
      <c r="K46" s="85">
        <f t="shared" si="5"/>
        <v>0</v>
      </c>
      <c r="L46" s="87">
        <f t="shared" si="6"/>
        <v>-5.2961644072891034E-3</v>
      </c>
    </row>
    <row r="47" spans="2:12" x14ac:dyDescent="0.2">
      <c r="B47" s="151" t="s">
        <v>90</v>
      </c>
      <c r="C47" s="146">
        <v>1031</v>
      </c>
      <c r="D47" s="41"/>
      <c r="E47" s="83">
        <f t="shared" si="0"/>
        <v>1.3130747089839273E-2</v>
      </c>
      <c r="F47" s="41">
        <f t="shared" si="1"/>
        <v>0</v>
      </c>
      <c r="G47" s="42">
        <f t="shared" si="2"/>
        <v>1031</v>
      </c>
      <c r="H47" s="42" t="str">
        <f>IF(C47&lt;&gt;"", IF(RANK(G47, $G$4:$G$61)+COUNTIF(G$4:G47,G47)-1&lt;=(C$64-F$62),RANK(G47, $G$4:$G$61)+COUNTIF(G$4:G47,G47)-1, ""), "")</f>
        <v/>
      </c>
      <c r="I47" s="49">
        <f t="shared" si="3"/>
        <v>0</v>
      </c>
      <c r="J47" s="85">
        <f t="shared" si="4"/>
        <v>5.2523523508224955E-4</v>
      </c>
      <c r="K47" s="85">
        <f t="shared" si="5"/>
        <v>0</v>
      </c>
      <c r="L47" s="87">
        <f t="shared" si="6"/>
        <v>-5.2523523508224955E-4</v>
      </c>
    </row>
    <row r="48" spans="2:12" x14ac:dyDescent="0.2">
      <c r="B48" s="151" t="s">
        <v>91</v>
      </c>
      <c r="C48" s="146">
        <v>544</v>
      </c>
      <c r="D48" s="41"/>
      <c r="E48" s="83">
        <f t="shared" si="0"/>
        <v>6.9283476400315855E-3</v>
      </c>
      <c r="F48" s="41">
        <f t="shared" si="1"/>
        <v>0</v>
      </c>
      <c r="G48" s="42">
        <f t="shared" si="2"/>
        <v>544</v>
      </c>
      <c r="H48" s="42" t="str">
        <f>IF(C48&lt;&gt;"", IF(RANK(G48, $G$4:$G$61)+COUNTIF(G$4:G48,G48)-1&lt;=(C$64-F$62),RANK(G48, $G$4:$G$61)+COUNTIF(G$4:G48,G48)-1, ""), "")</f>
        <v/>
      </c>
      <c r="I48" s="49">
        <f t="shared" si="3"/>
        <v>0</v>
      </c>
      <c r="J48" s="85">
        <f t="shared" si="4"/>
        <v>2.77136729277152E-4</v>
      </c>
      <c r="K48" s="85">
        <f t="shared" si="5"/>
        <v>0</v>
      </c>
      <c r="L48" s="87">
        <f t="shared" si="6"/>
        <v>-2.77136729277152E-4</v>
      </c>
    </row>
    <row r="49" spans="2:12" x14ac:dyDescent="0.2">
      <c r="B49" s="151" t="s">
        <v>92</v>
      </c>
      <c r="C49" s="146" t="s">
        <v>32</v>
      </c>
      <c r="D49" s="41"/>
      <c r="E49" s="83" t="str">
        <f t="shared" si="0"/>
        <v/>
      </c>
      <c r="F49" s="41" t="str">
        <f t="shared" si="1"/>
        <v/>
      </c>
      <c r="G49" s="42" t="str">
        <f t="shared" si="2"/>
        <v/>
      </c>
      <c r="H49" s="42" t="str">
        <f>IF(C49&lt;&gt;"", IF(RANK(G49, $G$4:$G$61)+COUNTIF(G$4:G49,G49)-1&lt;=(C$64-F$62),RANK(G49, $G$4:$G$61)+COUNTIF(G$4:G49,G49)-1, ""), "")</f>
        <v/>
      </c>
      <c r="I49" s="49" t="str">
        <f t="shared" si="3"/>
        <v/>
      </c>
      <c r="J49" s="85" t="str">
        <f t="shared" si="4"/>
        <v/>
      </c>
      <c r="K49" s="85" t="str">
        <f t="shared" si="5"/>
        <v/>
      </c>
      <c r="L49" s="87" t="str">
        <f t="shared" si="6"/>
        <v/>
      </c>
    </row>
    <row r="50" spans="2:12" x14ac:dyDescent="0.2">
      <c r="B50" s="151" t="s">
        <v>93</v>
      </c>
      <c r="C50" s="146">
        <v>11747</v>
      </c>
      <c r="D50" s="41"/>
      <c r="E50" s="83">
        <f t="shared" si="0"/>
        <v>0.14960900685193204</v>
      </c>
      <c r="F50" s="41">
        <f t="shared" si="1"/>
        <v>0</v>
      </c>
      <c r="G50" s="42">
        <f t="shared" si="2"/>
        <v>11747</v>
      </c>
      <c r="H50" s="42" t="str">
        <f>IF(C50&lt;&gt;"", IF(RANK(G50, $G$4:$G$61)+COUNTIF(G$4:G50,G50)-1&lt;=(C$64-F$62),RANK(G50, $G$4:$G$61)+COUNTIF(G$4:G50,G50)-1, ""), "")</f>
        <v/>
      </c>
      <c r="I50" s="49">
        <f t="shared" si="3"/>
        <v>0</v>
      </c>
      <c r="J50" s="85">
        <f t="shared" si="4"/>
        <v>5.984421247828501E-3</v>
      </c>
      <c r="K50" s="85">
        <f t="shared" si="5"/>
        <v>0</v>
      </c>
      <c r="L50" s="87">
        <f t="shared" si="6"/>
        <v>-5.984421247828501E-3</v>
      </c>
    </row>
    <row r="51" spans="2:12" x14ac:dyDescent="0.2">
      <c r="B51" s="151" t="s">
        <v>94</v>
      </c>
      <c r="C51" s="146" t="s">
        <v>32</v>
      </c>
      <c r="D51" s="41"/>
      <c r="E51" s="83" t="str">
        <f t="shared" si="0"/>
        <v/>
      </c>
      <c r="F51" s="41" t="str">
        <f t="shared" si="1"/>
        <v/>
      </c>
      <c r="G51" s="42" t="str">
        <f t="shared" si="2"/>
        <v/>
      </c>
      <c r="H51" s="42" t="str">
        <f>IF(C51&lt;&gt;"", IF(RANK(G51, $G$4:$G$61)+COUNTIF(G$4:G51,G51)-1&lt;=(C$64-F$62),RANK(G51, $G$4:$G$61)+COUNTIF(G$4:G51,G51)-1, ""), "")</f>
        <v/>
      </c>
      <c r="I51" s="49" t="str">
        <f t="shared" si="3"/>
        <v/>
      </c>
      <c r="J51" s="85" t="str">
        <f t="shared" si="4"/>
        <v/>
      </c>
      <c r="K51" s="85" t="str">
        <f t="shared" si="5"/>
        <v/>
      </c>
      <c r="L51" s="87" t="str">
        <f t="shared" si="6"/>
        <v/>
      </c>
    </row>
    <row r="52" spans="2:12" x14ac:dyDescent="0.2">
      <c r="B52" s="151" t="s">
        <v>95</v>
      </c>
      <c r="C52" s="146">
        <v>6540</v>
      </c>
      <c r="D52" s="41"/>
      <c r="E52" s="83">
        <f t="shared" si="0"/>
        <v>8.3293002878320893E-2</v>
      </c>
      <c r="F52" s="41">
        <f t="shared" si="1"/>
        <v>0</v>
      </c>
      <c r="G52" s="42">
        <f t="shared" si="2"/>
        <v>6540</v>
      </c>
      <c r="H52" s="42" t="str">
        <f>IF(C52&lt;&gt;"", IF(RANK(G52, $G$4:$G$61)+COUNTIF(G$4:G52,G52)-1&lt;=(C$64-F$62),RANK(G52, $G$4:$G$61)+COUNTIF(G$4:G52,G52)-1, ""), "")</f>
        <v/>
      </c>
      <c r="I52" s="49">
        <f t="shared" si="3"/>
        <v>0</v>
      </c>
      <c r="J52" s="85">
        <f t="shared" si="4"/>
        <v>3.3317540615304671E-3</v>
      </c>
      <c r="K52" s="85">
        <f t="shared" si="5"/>
        <v>0</v>
      </c>
      <c r="L52" s="87">
        <f t="shared" si="6"/>
        <v>-3.3317540615304671E-3</v>
      </c>
    </row>
    <row r="53" spans="2:12" x14ac:dyDescent="0.2">
      <c r="B53" s="151" t="s">
        <v>96</v>
      </c>
      <c r="C53" s="146">
        <v>4940</v>
      </c>
      <c r="D53" s="41"/>
      <c r="E53" s="83">
        <f t="shared" si="0"/>
        <v>6.2915509819404469E-2</v>
      </c>
      <c r="F53" s="41">
        <f t="shared" si="1"/>
        <v>0</v>
      </c>
      <c r="G53" s="42">
        <f t="shared" si="2"/>
        <v>4940</v>
      </c>
      <c r="H53" s="42" t="str">
        <f>IF(C53&lt;&gt;"", IF(RANK(G53, $G$4:$G$61)+COUNTIF(G$4:G53,G53)-1&lt;=(C$64-F$62),RANK(G53, $G$4:$G$61)+COUNTIF(G$4:G53,G53)-1, ""), "")</f>
        <v/>
      </c>
      <c r="I53" s="49">
        <f t="shared" si="3"/>
        <v>0</v>
      </c>
      <c r="J53" s="85">
        <f t="shared" si="4"/>
        <v>2.516646034244726E-3</v>
      </c>
      <c r="K53" s="85">
        <f t="shared" si="5"/>
        <v>0</v>
      </c>
      <c r="L53" s="87">
        <f t="shared" si="6"/>
        <v>-2.516646034244726E-3</v>
      </c>
    </row>
    <row r="54" spans="2:12" x14ac:dyDescent="0.2">
      <c r="B54" s="152" t="s">
        <v>97</v>
      </c>
      <c r="C54" s="147">
        <v>32440</v>
      </c>
      <c r="D54" s="142"/>
      <c r="E54" s="143">
        <f t="shared" si="0"/>
        <v>0.41315367176953055</v>
      </c>
      <c r="F54" s="142">
        <f t="shared" si="1"/>
        <v>0</v>
      </c>
      <c r="G54" s="144">
        <f t="shared" si="2"/>
        <v>32440</v>
      </c>
      <c r="H54" s="144">
        <f>IF(C54&lt;&gt;"", IF(RANK(G54, $G$4:$G$61)+COUNTIF(G$4:G54,G54)-1&lt;=(C$64-F$62),RANK(G54, $G$4:$G$61)+COUNTIF(G$4:G54,G54)-1, ""), "")</f>
        <v>4</v>
      </c>
      <c r="I54" s="144">
        <f t="shared" si="3"/>
        <v>1</v>
      </c>
      <c r="J54" s="130">
        <f t="shared" si="4"/>
        <v>1.6526315253218404E-2</v>
      </c>
      <c r="K54" s="130">
        <f t="shared" si="5"/>
        <v>4.1666666666666664E-2</v>
      </c>
      <c r="L54" s="131">
        <f t="shared" si="6"/>
        <v>2.514035141344826E-2</v>
      </c>
    </row>
    <row r="55" spans="2:12" x14ac:dyDescent="0.2">
      <c r="B55" s="151" t="s">
        <v>98</v>
      </c>
      <c r="C55" s="146" t="s">
        <v>32</v>
      </c>
      <c r="D55" s="41"/>
      <c r="E55" s="83" t="str">
        <f t="shared" si="0"/>
        <v/>
      </c>
      <c r="F55" s="41" t="str">
        <f t="shared" si="1"/>
        <v/>
      </c>
      <c r="G55" s="42" t="str">
        <f t="shared" si="2"/>
        <v/>
      </c>
      <c r="H55" s="42" t="str">
        <f>IF(C55&lt;&gt;"", IF(RANK(G55, $G$4:$G$61)+COUNTIF(G$4:G55,G55)-1&lt;=(C$64-F$62),RANK(G55, $G$4:$G$61)+COUNTIF(G$4:G55,G55)-1, ""), "")</f>
        <v/>
      </c>
      <c r="I55" s="49" t="str">
        <f t="shared" si="3"/>
        <v/>
      </c>
      <c r="J55" s="85" t="str">
        <f t="shared" si="4"/>
        <v/>
      </c>
      <c r="K55" s="85" t="str">
        <f t="shared" si="5"/>
        <v/>
      </c>
      <c r="L55" s="87" t="str">
        <f t="shared" si="6"/>
        <v/>
      </c>
    </row>
    <row r="56" spans="2:12" x14ac:dyDescent="0.2">
      <c r="B56" s="151" t="s">
        <v>99</v>
      </c>
      <c r="C56" s="146" t="s">
        <v>32</v>
      </c>
      <c r="D56" s="41"/>
      <c r="E56" s="83" t="str">
        <f t="shared" si="0"/>
        <v/>
      </c>
      <c r="F56" s="41" t="str">
        <f t="shared" si="1"/>
        <v/>
      </c>
      <c r="G56" s="42" t="str">
        <f t="shared" si="2"/>
        <v/>
      </c>
      <c r="H56" s="42" t="str">
        <f>IF(C56&lt;&gt;"", IF(RANK(G56, $G$4:$G$61)+COUNTIF(G$4:G56,G56)-1&lt;=(C$64-F$62),RANK(G56, $G$4:$G$61)+COUNTIF(G$4:G56,G56)-1, ""), "")</f>
        <v/>
      </c>
      <c r="I56" s="49" t="str">
        <f t="shared" si="3"/>
        <v/>
      </c>
      <c r="J56" s="85" t="str">
        <f t="shared" si="4"/>
        <v/>
      </c>
      <c r="K56" s="85" t="str">
        <f t="shared" si="5"/>
        <v/>
      </c>
      <c r="L56" s="87" t="str">
        <f t="shared" si="6"/>
        <v/>
      </c>
    </row>
    <row r="57" spans="2:12" x14ac:dyDescent="0.2">
      <c r="B57" s="151" t="s">
        <v>100</v>
      </c>
      <c r="C57" s="146" t="s">
        <v>32</v>
      </c>
      <c r="D57" s="41"/>
      <c r="E57" s="83" t="str">
        <f t="shared" si="0"/>
        <v/>
      </c>
      <c r="F57" s="41" t="str">
        <f t="shared" si="1"/>
        <v/>
      </c>
      <c r="G57" s="42" t="str">
        <f t="shared" si="2"/>
        <v/>
      </c>
      <c r="H57" s="42" t="str">
        <f>IF(C57&lt;&gt;"", IF(RANK(G57, $G$4:$G$61)+COUNTIF(G$4:G57,G57)-1&lt;=(C$64-F$62),RANK(G57, $G$4:$G$61)+COUNTIF(G$4:G57,G57)-1, ""), "")</f>
        <v/>
      </c>
      <c r="I57" s="49" t="str">
        <f t="shared" si="3"/>
        <v/>
      </c>
      <c r="J57" s="85" t="str">
        <f t="shared" si="4"/>
        <v/>
      </c>
      <c r="K57" s="85" t="str">
        <f t="shared" si="5"/>
        <v/>
      </c>
      <c r="L57" s="87" t="str">
        <f t="shared" si="6"/>
        <v/>
      </c>
    </row>
    <row r="58" spans="2:12" x14ac:dyDescent="0.2">
      <c r="B58" s="151" t="s">
        <v>101</v>
      </c>
      <c r="C58" s="146" t="s">
        <v>32</v>
      </c>
      <c r="D58" s="41"/>
      <c r="E58" s="83" t="str">
        <f t="shared" si="0"/>
        <v/>
      </c>
      <c r="F58" s="41" t="str">
        <f t="shared" si="1"/>
        <v/>
      </c>
      <c r="G58" s="42" t="str">
        <f t="shared" si="2"/>
        <v/>
      </c>
      <c r="H58" s="42" t="str">
        <f>IF(C58&lt;&gt;"", IF(RANK(G58, $G$4:$G$61)+COUNTIF(G$4:G58,G58)-1&lt;=(C$64-F$62),RANK(G58, $G$4:$G$61)+COUNTIF(G$4:G58,G58)-1, ""), "")</f>
        <v/>
      </c>
      <c r="I58" s="49" t="str">
        <f t="shared" si="3"/>
        <v/>
      </c>
      <c r="J58" s="85" t="str">
        <f t="shared" si="4"/>
        <v/>
      </c>
      <c r="K58" s="85" t="str">
        <f t="shared" si="5"/>
        <v/>
      </c>
      <c r="L58" s="87" t="str">
        <f t="shared" si="6"/>
        <v/>
      </c>
    </row>
    <row r="59" spans="2:12" x14ac:dyDescent="0.2">
      <c r="B59" s="151" t="s">
        <v>102</v>
      </c>
      <c r="C59" s="146" t="s">
        <v>32</v>
      </c>
      <c r="D59" s="41"/>
      <c r="E59" s="83" t="str">
        <f t="shared" si="0"/>
        <v/>
      </c>
      <c r="F59" s="41" t="str">
        <f t="shared" si="1"/>
        <v/>
      </c>
      <c r="G59" s="42" t="str">
        <f t="shared" si="2"/>
        <v/>
      </c>
      <c r="H59" s="42" t="str">
        <f>IF(C59&lt;&gt;"", IF(RANK(G59, $G$4:$G$61)+COUNTIF(G$4:G59,G59)-1&lt;=(C$64-F$62),RANK(G59, $G$4:$G$61)+COUNTIF(G$4:G59,G59)-1, ""), "")</f>
        <v/>
      </c>
      <c r="I59" s="49" t="str">
        <f t="shared" si="3"/>
        <v/>
      </c>
      <c r="J59" s="85" t="str">
        <f t="shared" si="4"/>
        <v/>
      </c>
      <c r="K59" s="85" t="str">
        <f t="shared" si="5"/>
        <v/>
      </c>
      <c r="L59" s="87" t="str">
        <f t="shared" si="6"/>
        <v/>
      </c>
    </row>
    <row r="60" spans="2:12" x14ac:dyDescent="0.2">
      <c r="B60" s="151" t="s">
        <v>103</v>
      </c>
      <c r="C60" s="146" t="s">
        <v>32</v>
      </c>
      <c r="D60" s="41"/>
      <c r="E60" s="83" t="str">
        <f t="shared" si="0"/>
        <v/>
      </c>
      <c r="F60" s="41" t="str">
        <f t="shared" si="1"/>
        <v/>
      </c>
      <c r="G60" s="42" t="str">
        <f t="shared" si="2"/>
        <v/>
      </c>
      <c r="H60" s="42" t="str">
        <f>IF(C60&lt;&gt;"", IF(RANK(G60, $G$4:$G$61)+COUNTIF(G$4:G60,G60)-1&lt;=(C$64-F$62),RANK(G60, $G$4:$G$61)+COUNTIF(G$4:G60,G60)-1, ""), "")</f>
        <v/>
      </c>
      <c r="I60" s="49" t="str">
        <f t="shared" si="3"/>
        <v/>
      </c>
      <c r="J60" s="85" t="str">
        <f t="shared" si="4"/>
        <v/>
      </c>
      <c r="K60" s="85" t="str">
        <f t="shared" si="5"/>
        <v/>
      </c>
      <c r="L60" s="87" t="str">
        <f t="shared" si="6"/>
        <v/>
      </c>
    </row>
    <row r="61" spans="2:12" ht="17" thickBot="1" x14ac:dyDescent="0.25">
      <c r="B61" s="156" t="s">
        <v>104</v>
      </c>
      <c r="C61" s="146">
        <v>10679</v>
      </c>
      <c r="D61" s="84"/>
      <c r="E61" s="83">
        <f t="shared" si="0"/>
        <v>0.13600703023510533</v>
      </c>
      <c r="F61" s="84">
        <f t="shared" si="1"/>
        <v>0</v>
      </c>
      <c r="G61" s="42">
        <f t="shared" si="2"/>
        <v>10679</v>
      </c>
      <c r="H61" s="42" t="str">
        <f>IF(C61&lt;&gt;"", IF(RANK(G61, $G$4:$G$61)+COUNTIF(G$4:G61,G61)-1&lt;=(C$64-F$62),RANK(G61, $G$4:$G$61)+COUNTIF(G$4:G61,G61)-1, ""), "")</f>
        <v/>
      </c>
      <c r="I61" s="49">
        <f t="shared" si="3"/>
        <v>0</v>
      </c>
      <c r="J61" s="85">
        <f t="shared" si="4"/>
        <v>5.4403366396152692E-3</v>
      </c>
      <c r="K61" s="85">
        <f t="shared" si="5"/>
        <v>0</v>
      </c>
      <c r="L61" s="88">
        <f t="shared" si="6"/>
        <v>-5.4403366396152692E-3</v>
      </c>
    </row>
    <row r="62" spans="2:12" ht="17" thickBot="1" x14ac:dyDescent="0.25">
      <c r="B62" s="44" t="s">
        <v>0</v>
      </c>
      <c r="C62" s="141">
        <f>SUM(C4:C61)</f>
        <v>1962930</v>
      </c>
      <c r="D62" s="51">
        <f>_xlfn.FLOOR.MATH(C62/(C64+1))+1</f>
        <v>78518</v>
      </c>
      <c r="E62" s="109"/>
      <c r="F62" s="51">
        <f>SUM(F4:F61)</f>
        <v>19</v>
      </c>
      <c r="G62" s="51"/>
      <c r="H62" s="51"/>
      <c r="I62" s="52">
        <f>SUM(I4:I61)</f>
        <v>24</v>
      </c>
      <c r="J62" s="59">
        <f>SUM(J4:J61)</f>
        <v>1</v>
      </c>
      <c r="K62" s="59">
        <f>SUM(K4:K61)</f>
        <v>1</v>
      </c>
      <c r="L62" s="60">
        <f>SUM(L4:L61)</f>
        <v>6.0715321659188248E-17</v>
      </c>
    </row>
    <row r="63" spans="2:12" x14ac:dyDescent="0.2">
      <c r="B63" s="45" t="s">
        <v>1</v>
      </c>
      <c r="C63" s="112">
        <v>3317072</v>
      </c>
      <c r="D63" s="113"/>
      <c r="E63" s="61"/>
      <c r="F63" s="61"/>
      <c r="G63" s="61"/>
      <c r="H63" s="61"/>
      <c r="I63" s="61"/>
      <c r="J63" s="61"/>
      <c r="K63" s="61"/>
      <c r="L63" s="62"/>
    </row>
    <row r="64" spans="2:12" ht="17" thickBot="1" x14ac:dyDescent="0.25">
      <c r="B64" s="46" t="s">
        <v>3</v>
      </c>
      <c r="C64" s="79">
        <v>24</v>
      </c>
      <c r="D64" s="47"/>
      <c r="E64" s="47"/>
      <c r="F64" s="47"/>
      <c r="G64" s="47"/>
      <c r="H64" s="47"/>
      <c r="I64" s="47"/>
      <c r="J64" s="47"/>
      <c r="K64" s="47"/>
      <c r="L64" s="4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AA016-BD3E-B84F-B9D1-45E73D926F77}">
  <sheetPr codeName="Sheet11"/>
  <dimension ref="A1:AA68"/>
  <sheetViews>
    <sheetView tabSelected="1" zoomScale="88" zoomScaleNormal="88" workbookViewId="0">
      <selection activeCell="G69" sqref="G69"/>
    </sheetView>
  </sheetViews>
  <sheetFormatPr baseColWidth="10" defaultColWidth="11" defaultRowHeight="16" x14ac:dyDescent="0.2"/>
  <cols>
    <col min="1" max="1" width="38.33203125" customWidth="1"/>
    <col min="2" max="2" width="10" customWidth="1"/>
    <col min="4" max="4" width="4.1640625" customWidth="1"/>
    <col min="5" max="5" width="14.1640625" customWidth="1"/>
    <col min="6" max="6" width="10.33203125" customWidth="1"/>
    <col min="7" max="8" width="14.1640625" customWidth="1"/>
    <col min="9" max="9" width="10.5" customWidth="1"/>
    <col min="10" max="10" width="10.83203125" customWidth="1"/>
    <col min="11" max="11" width="11.1640625" customWidth="1"/>
    <col min="12" max="12" width="12" customWidth="1"/>
    <col min="13" max="13" width="6.6640625" customWidth="1"/>
    <col min="14" max="14" width="9.5" customWidth="1"/>
    <col min="15" max="15" width="4.33203125" customWidth="1"/>
    <col min="19" max="19" width="3.33203125" customWidth="1"/>
    <col min="20" max="20" width="11.83203125" customWidth="1"/>
  </cols>
  <sheetData>
    <row r="1" spans="1:27" ht="68" customHeight="1" thickBot="1" x14ac:dyDescent="0.3">
      <c r="A1" s="5" t="s">
        <v>15</v>
      </c>
      <c r="B1" s="5"/>
      <c r="C1" s="15"/>
      <c r="D1" s="6"/>
      <c r="E1" s="161" t="s">
        <v>42</v>
      </c>
      <c r="F1" s="161"/>
      <c r="G1" s="161"/>
      <c r="H1" s="161"/>
      <c r="I1" s="162"/>
      <c r="J1" s="162"/>
      <c r="K1" s="162"/>
      <c r="L1" s="162"/>
      <c r="M1" s="162"/>
      <c r="N1" s="162"/>
      <c r="O1" s="162"/>
      <c r="P1" s="158" t="s">
        <v>26</v>
      </c>
      <c r="Q1" s="159"/>
      <c r="R1" s="160"/>
      <c r="S1" s="68"/>
      <c r="T1" s="158" t="s">
        <v>27</v>
      </c>
      <c r="U1" s="159"/>
      <c r="V1" s="159"/>
      <c r="W1" s="160"/>
    </row>
    <row r="2" spans="1:27" ht="69" thickBot="1" x14ac:dyDescent="0.25">
      <c r="A2" s="23" t="s">
        <v>4</v>
      </c>
      <c r="B2" s="24" t="s">
        <v>14</v>
      </c>
      <c r="C2" s="136" t="s">
        <v>41</v>
      </c>
      <c r="D2" s="40"/>
      <c r="E2" s="64" t="s">
        <v>13</v>
      </c>
      <c r="F2" s="117" t="s">
        <v>30</v>
      </c>
      <c r="G2" s="104" t="s">
        <v>31</v>
      </c>
      <c r="H2" s="104" t="s">
        <v>19</v>
      </c>
      <c r="I2" s="25" t="s">
        <v>7</v>
      </c>
      <c r="J2" s="26" t="s">
        <v>8</v>
      </c>
      <c r="K2" s="27" t="s">
        <v>5</v>
      </c>
      <c r="L2" s="26" t="s">
        <v>6</v>
      </c>
      <c r="M2" s="31" t="s">
        <v>12</v>
      </c>
      <c r="N2" s="33" t="s">
        <v>16</v>
      </c>
      <c r="O2" s="29"/>
      <c r="P2" s="58" t="s">
        <v>28</v>
      </c>
      <c r="Q2" s="51" t="s">
        <v>10</v>
      </c>
      <c r="R2" s="54" t="s">
        <v>9</v>
      </c>
      <c r="T2" s="50" t="s">
        <v>29</v>
      </c>
      <c r="U2" s="51" t="s">
        <v>28</v>
      </c>
      <c r="V2" s="51" t="s">
        <v>10</v>
      </c>
      <c r="W2" s="54" t="s">
        <v>9</v>
      </c>
      <c r="Y2" s="67"/>
      <c r="Z2" s="67"/>
      <c r="AA2" s="67"/>
    </row>
    <row r="3" spans="1:27" x14ac:dyDescent="0.2">
      <c r="A3" s="89" t="s">
        <v>47</v>
      </c>
      <c r="B3" s="116">
        <f>_xlfn.NUMBERVALUE(EC!C4)+_xlfn.NUMBERVALUE(FS!C4)+_xlfn.NUMBERVALUE(GT!C4)+_xlfn.NUMBERVALUE(KZN!C4)+_xlfn.NUMBERVALUE(LIM!C4)+_xlfn.NUMBERVALUE(MP!C4)+_xlfn.NUMBERVALUE(NW!C4)+_xlfn.NUMBERVALUE(NC!C4)+_xlfn.NUMBERVALUE(WC!C4)</f>
        <v>16967</v>
      </c>
      <c r="C3" s="137">
        <v>44184</v>
      </c>
      <c r="D3" s="2"/>
      <c r="E3" s="90" t="str">
        <f t="shared" ref="E3:E34" si="0">IF(C3&gt;=$C$63, C3, "")</f>
        <v/>
      </c>
      <c r="F3" s="119" t="str">
        <f>IF(_xlfn.NUMBERVALUE(EC!I4)+_xlfn.NUMBERVALUE(FS!I4)+_xlfn.NUMBERVALUE(GT!I4)+_xlfn.NUMBERVALUE(KZN!I4)+_xlfn.NUMBERVALUE(LIM!I4)+_xlfn.NUMBERVALUE(MP!I4)+_xlfn.NUMBERVALUE(NW!I4)+_xlfn.NUMBERVALUE(NC!I4)+_xlfn.NUMBERVALUE(WC!I4)&lt;&gt;0, _xlfn.NUMBERVALUE(EC!I4)+_xlfn.NUMBERVALUE(FS!I4)+_xlfn.NUMBERVALUE(GT!I4)+_xlfn.NUMBERVALUE(KZN!I4)+_xlfn.NUMBERVALUE(LIM!I4)+_xlfn.NUMBERVALUE(MP!I4)+_xlfn.NUMBERVALUE(NW!I4)+_xlfn.NUMBERVALUE(NC!I4)+_xlfn.NUMBERVALUE(WC!I4), "")</f>
        <v/>
      </c>
      <c r="G3" s="105" t="str">
        <f>IF(AND(F3&lt;&gt;0, E3=""), F3, "")</f>
        <v/>
      </c>
      <c r="H3" s="105"/>
      <c r="I3" s="91" t="str">
        <f>IF(E3&lt;&gt;"",E3/$H$61,"")</f>
        <v/>
      </c>
      <c r="J3" s="7" t="str">
        <f>IF(I3&lt;&gt;"",_xlfn.FLOOR.MATH(I3),"")</f>
        <v/>
      </c>
      <c r="K3" s="7" t="str">
        <f>IF(E3&lt;&gt;"",E3-J3*H$61,"")</f>
        <v/>
      </c>
      <c r="L3" s="8" t="str">
        <f xml:space="preserve"> IF(K3&lt;&gt;"", IF(RANK(K3,$K$3:$K$60)+COUNTIF(K$3:K3, K3)-1&lt;=($C$64-G$61-$J$61),RANK(K3,$K$3:$K$60)+COUNTIF(K$3:K3, K3)-1,""), "")</f>
        <v/>
      </c>
      <c r="M3" s="102" t="str">
        <f>IF(IF(L3&lt;&gt;"", _xlfn.NUMBERVALUE(G3)+_xlfn.NUMBERVALUE(J3)+1, _xlfn.NUMBERVALUE(G3)+_xlfn.NUMBERVALUE(J3))&lt;&gt;0, IF(L3&lt;&gt;"", _xlfn.NUMBERVALUE(G3)+_xlfn.NUMBERVALUE(J3)+1, _xlfn.NUMBERVALUE(G3)+_xlfn.NUMBERVALUE(J3)), "")</f>
        <v/>
      </c>
      <c r="N3" s="30" t="str">
        <f>IF(_xlfn.NUMBERVALUE(M3)-_xlfn.NUMBERVALUE(F3)&lt;&gt;0, _xlfn.NUMBERVALUE(M3)-_xlfn.NUMBERVALUE(F3), "")</f>
        <v/>
      </c>
      <c r="O3" s="1"/>
      <c r="P3" s="97">
        <f t="shared" ref="P3:P34" si="1">C3/$C$61</f>
        <v>1.3843020758672355E-3</v>
      </c>
      <c r="Q3" s="85">
        <f t="shared" ref="Q3:Q34" si="2">_xlfn.NUMBERVALUE(M3)/$M$61</f>
        <v>0</v>
      </c>
      <c r="R3" s="86">
        <f>Q3-P3</f>
        <v>-1.3843020758672355E-3</v>
      </c>
      <c r="T3" s="82" t="str">
        <f t="shared" ref="T3:T34" si="3">IF(_xlfn.NUMBERVALUE(M3)&lt;&gt;0, C3, "")</f>
        <v/>
      </c>
      <c r="U3" s="85" t="str">
        <f>IF(T3&lt;&gt;"", T3/$T$61, "")</f>
        <v/>
      </c>
      <c r="V3" s="85" t="str">
        <f t="shared" ref="V3:V34" si="4">IF(T3&lt;&gt;"", M3/$M$61, "")</f>
        <v/>
      </c>
      <c r="W3" s="86" t="str">
        <f>IF(U3&lt;&gt;"", V3-U3, "")</f>
        <v/>
      </c>
      <c r="X3" s="78"/>
      <c r="Y3" s="74"/>
    </row>
    <row r="4" spans="1:27" x14ac:dyDescent="0.2">
      <c r="A4" s="92" t="s">
        <v>48</v>
      </c>
      <c r="B4" s="116">
        <f>_xlfn.NUMBERVALUE(EC!C5)+_xlfn.NUMBERVALUE(FS!C5)+_xlfn.NUMBERVALUE(GT!C5)+_xlfn.NUMBERVALUE(KZN!C5)+_xlfn.NUMBERVALUE(LIM!C5)+_xlfn.NUMBERVALUE(MP!C5)+_xlfn.NUMBERVALUE(NW!C5)+_xlfn.NUMBERVALUE(NC!C5)+_xlfn.NUMBERVALUE(WC!C5)</f>
        <v>3552</v>
      </c>
      <c r="C4" s="137">
        <v>9083</v>
      </c>
      <c r="D4" s="2"/>
      <c r="E4" s="93" t="str">
        <f t="shared" si="0"/>
        <v/>
      </c>
      <c r="F4" s="119" t="str">
        <f>IF(_xlfn.NUMBERVALUE(EC!I5)+_xlfn.NUMBERVALUE(FS!I5)+_xlfn.NUMBERVALUE(GT!I5)+_xlfn.NUMBERVALUE(KZN!I5)+_xlfn.NUMBERVALUE(LIM!I5)+_xlfn.NUMBERVALUE(MP!I5)+_xlfn.NUMBERVALUE(NW!I5)+_xlfn.NUMBERVALUE(NC!I5)+_xlfn.NUMBERVALUE(WC!I5)&lt;&gt;0, _xlfn.NUMBERVALUE(EC!I5)+_xlfn.NUMBERVALUE(FS!I5)+_xlfn.NUMBERVALUE(GT!I5)+_xlfn.NUMBERVALUE(KZN!I5)+_xlfn.NUMBERVALUE(LIM!I5)+_xlfn.NUMBERVALUE(MP!I5)+_xlfn.NUMBERVALUE(NW!I5)+_xlfn.NUMBERVALUE(NC!I5)+_xlfn.NUMBERVALUE(WC!I5), "")</f>
        <v/>
      </c>
      <c r="G4" s="105" t="str">
        <f t="shared" ref="G4:G60" si="5">IF(AND(F4&lt;&gt;0, E4=""), F4, "")</f>
        <v/>
      </c>
      <c r="H4" s="105"/>
      <c r="I4" s="91" t="str">
        <f t="shared" ref="I4:I60" si="6">IF(E4&lt;&gt;"",E4/$H$61,"")</f>
        <v/>
      </c>
      <c r="J4" s="8" t="str">
        <f t="shared" ref="J4:J60" si="7">IF(I4&lt;&gt;"",_xlfn.FLOOR.MATH(I4),"")</f>
        <v/>
      </c>
      <c r="K4" s="7" t="str">
        <f t="shared" ref="K4:K60" si="8">IF(E4&lt;&gt;"",E4-J4*H$61,"")</f>
        <v/>
      </c>
      <c r="L4" s="8" t="str">
        <f xml:space="preserve"> IF(K4&lt;&gt;"", IF(RANK(K4,$K$3:$K$60)+COUNTIF(K$3:K4, K4)-1&lt;=($C$64-G$61-$J$61),RANK(K4,$K$3:$K$60)+COUNTIF(K$3:K4, K4)-1,""), "")</f>
        <v/>
      </c>
      <c r="M4" s="102" t="str">
        <f t="shared" ref="M4:M60" si="9">IF(IF(L4&lt;&gt;"", _xlfn.NUMBERVALUE(G4)+_xlfn.NUMBERVALUE(J4)+1, _xlfn.NUMBERVALUE(G4)+_xlfn.NUMBERVALUE(J4))&lt;&gt;0, IF(L4&lt;&gt;"", _xlfn.NUMBERVALUE(G4)+_xlfn.NUMBERVALUE(J4)+1, _xlfn.NUMBERVALUE(G4)+_xlfn.NUMBERVALUE(J4)), "")</f>
        <v/>
      </c>
      <c r="N4" s="30" t="str">
        <f t="shared" ref="N4:N60" si="10">IF(_xlfn.NUMBERVALUE(M4)-_xlfn.NUMBERVALUE(F4)&lt;&gt;0, _xlfn.NUMBERVALUE(M4)-_xlfn.NUMBERVALUE(F4), "")</f>
        <v/>
      </c>
      <c r="O4" s="1"/>
      <c r="P4" s="97">
        <f t="shared" si="1"/>
        <v>2.8457395788299155E-4</v>
      </c>
      <c r="Q4" s="85">
        <f t="shared" si="2"/>
        <v>0</v>
      </c>
      <c r="R4" s="87">
        <f t="shared" ref="R4:R52" si="11">Q4-P4</f>
        <v>-2.8457395788299155E-4</v>
      </c>
      <c r="T4" s="82" t="str">
        <f t="shared" si="3"/>
        <v/>
      </c>
      <c r="U4" s="85" t="str">
        <f t="shared" ref="U4:U52" si="12">IF(T4&lt;&gt;"", T4/$T$61, "")</f>
        <v/>
      </c>
      <c r="V4" s="85" t="str">
        <f t="shared" si="4"/>
        <v/>
      </c>
      <c r="W4" s="86" t="str">
        <f t="shared" ref="W4:W52" si="13">IF(U4&lt;&gt;"", V4-U4, "")</f>
        <v/>
      </c>
      <c r="X4" s="78"/>
      <c r="Y4" s="74"/>
    </row>
    <row r="5" spans="1:27" x14ac:dyDescent="0.2">
      <c r="A5" s="92" t="s">
        <v>49</v>
      </c>
      <c r="B5" s="116">
        <f>_xlfn.NUMBERVALUE(EC!C6)+_xlfn.NUMBERVALUE(FS!C6)+_xlfn.NUMBERVALUE(GT!C6)+_xlfn.NUMBERVALUE(KZN!C6)+_xlfn.NUMBERVALUE(LIM!C6)+_xlfn.NUMBERVALUE(MP!C6)+_xlfn.NUMBERVALUE(NW!C6)+_xlfn.NUMBERVALUE(NC!C6)+_xlfn.NUMBERVALUE(WC!C6)</f>
        <v>2921</v>
      </c>
      <c r="C5" s="137">
        <v>6788</v>
      </c>
      <c r="D5" s="2"/>
      <c r="E5" s="93" t="str">
        <f t="shared" si="0"/>
        <v/>
      </c>
      <c r="F5" s="119" t="str">
        <f>IF(_xlfn.NUMBERVALUE(EC!I6)+_xlfn.NUMBERVALUE(FS!I6)+_xlfn.NUMBERVALUE(GT!I6)+_xlfn.NUMBERVALUE(KZN!I6)+_xlfn.NUMBERVALUE(LIM!I6)+_xlfn.NUMBERVALUE(MP!I6)+_xlfn.NUMBERVALUE(NW!I6)+_xlfn.NUMBERVALUE(NC!I6)+_xlfn.NUMBERVALUE(WC!I6)&lt;&gt;0, _xlfn.NUMBERVALUE(EC!I6)+_xlfn.NUMBERVALUE(FS!I6)+_xlfn.NUMBERVALUE(GT!I6)+_xlfn.NUMBERVALUE(KZN!I6)+_xlfn.NUMBERVALUE(LIM!I6)+_xlfn.NUMBERVALUE(MP!I6)+_xlfn.NUMBERVALUE(NW!I6)+_xlfn.NUMBERVALUE(NC!I6)+_xlfn.NUMBERVALUE(WC!I6), "")</f>
        <v/>
      </c>
      <c r="G5" s="105" t="str">
        <f t="shared" si="5"/>
        <v/>
      </c>
      <c r="H5" s="105"/>
      <c r="I5" s="91" t="str">
        <f t="shared" si="6"/>
        <v/>
      </c>
      <c r="J5" s="8" t="str">
        <f t="shared" si="7"/>
        <v/>
      </c>
      <c r="K5" s="7" t="str">
        <f t="shared" si="8"/>
        <v/>
      </c>
      <c r="L5" s="8" t="str">
        <f xml:space="preserve"> IF(K5&lt;&gt;"", IF(RANK(K5,$K$3:$K$60)+COUNTIF(K$3:K5, K5)-1&lt;=($C$64-G$61-$J$61),RANK(K5,$K$3:$K$60)+COUNTIF(K$3:K5, K5)-1,""), "")</f>
        <v/>
      </c>
      <c r="M5" s="102" t="str">
        <f t="shared" si="9"/>
        <v/>
      </c>
      <c r="N5" s="30" t="str">
        <f t="shared" si="10"/>
        <v/>
      </c>
      <c r="O5" s="1"/>
      <c r="P5" s="97">
        <f t="shared" si="1"/>
        <v>2.1267070638662851E-4</v>
      </c>
      <c r="Q5" s="85">
        <f t="shared" si="2"/>
        <v>0</v>
      </c>
      <c r="R5" s="87">
        <f t="shared" si="11"/>
        <v>-2.1267070638662851E-4</v>
      </c>
      <c r="T5" s="82" t="str">
        <f t="shared" si="3"/>
        <v/>
      </c>
      <c r="U5" s="85" t="str">
        <f t="shared" si="12"/>
        <v/>
      </c>
      <c r="V5" s="85" t="str">
        <f t="shared" si="4"/>
        <v/>
      </c>
      <c r="W5" s="86" t="str">
        <f t="shared" si="13"/>
        <v/>
      </c>
      <c r="X5" s="78"/>
      <c r="Y5" s="74"/>
    </row>
    <row r="6" spans="1:27" x14ac:dyDescent="0.2">
      <c r="A6" s="92" t="s">
        <v>50</v>
      </c>
      <c r="B6" s="116">
        <f>_xlfn.NUMBERVALUE(EC!C7)+_xlfn.NUMBERVALUE(FS!C7)+_xlfn.NUMBERVALUE(GT!C7)+_xlfn.NUMBERVALUE(KZN!C7)+_xlfn.NUMBERVALUE(LIM!C7)+_xlfn.NUMBERVALUE(MP!C7)+_xlfn.NUMBERVALUE(NW!C7)+_xlfn.NUMBERVALUE(NC!C7)+_xlfn.NUMBERVALUE(WC!C7)</f>
        <v>4600</v>
      </c>
      <c r="C6" s="137">
        <v>12402</v>
      </c>
      <c r="D6" s="2"/>
      <c r="E6" s="93" t="str">
        <f t="shared" si="0"/>
        <v/>
      </c>
      <c r="F6" s="119" t="str">
        <f>IF(_xlfn.NUMBERVALUE(EC!I7)+_xlfn.NUMBERVALUE(FS!I7)+_xlfn.NUMBERVALUE(GT!I7)+_xlfn.NUMBERVALUE(KZN!I7)+_xlfn.NUMBERVALUE(LIM!I7)+_xlfn.NUMBERVALUE(MP!I7)+_xlfn.NUMBERVALUE(NW!I7)+_xlfn.NUMBERVALUE(NC!I7)+_xlfn.NUMBERVALUE(WC!I7)&lt;&gt;0, _xlfn.NUMBERVALUE(EC!I7)+_xlfn.NUMBERVALUE(FS!I7)+_xlfn.NUMBERVALUE(GT!I7)+_xlfn.NUMBERVALUE(KZN!I7)+_xlfn.NUMBERVALUE(LIM!I7)+_xlfn.NUMBERVALUE(MP!I7)+_xlfn.NUMBERVALUE(NW!I7)+_xlfn.NUMBERVALUE(NC!I7)+_xlfn.NUMBERVALUE(WC!I7), "")</f>
        <v/>
      </c>
      <c r="G6" s="105" t="str">
        <f t="shared" si="5"/>
        <v/>
      </c>
      <c r="H6" s="105"/>
      <c r="I6" s="91" t="str">
        <f t="shared" si="6"/>
        <v/>
      </c>
      <c r="J6" s="8" t="str">
        <f t="shared" si="7"/>
        <v/>
      </c>
      <c r="K6" s="7" t="str">
        <f t="shared" si="8"/>
        <v/>
      </c>
      <c r="L6" s="8" t="str">
        <f xml:space="preserve"> IF(K6&lt;&gt;"", IF(RANK(K6,$K$3:$K$60)+COUNTIF(K$3:K6, K6)-1&lt;=($C$64-G$61-$J$61),RANK(K6,$K$3:$K$60)+COUNTIF(K$3:K6, K6)-1,""), "")</f>
        <v/>
      </c>
      <c r="M6" s="102" t="str">
        <f t="shared" si="9"/>
        <v/>
      </c>
      <c r="N6" s="30" t="str">
        <f t="shared" si="10"/>
        <v/>
      </c>
      <c r="O6" s="134"/>
      <c r="P6" s="97">
        <f t="shared" si="1"/>
        <v>3.8855953161564036E-4</v>
      </c>
      <c r="Q6" s="85">
        <f t="shared" si="2"/>
        <v>0</v>
      </c>
      <c r="R6" s="87">
        <f t="shared" si="11"/>
        <v>-3.8855953161564036E-4</v>
      </c>
      <c r="T6" s="82" t="str">
        <f t="shared" si="3"/>
        <v/>
      </c>
      <c r="U6" s="85" t="str">
        <f t="shared" si="12"/>
        <v/>
      </c>
      <c r="V6" s="85" t="str">
        <f t="shared" si="4"/>
        <v/>
      </c>
      <c r="W6" s="86" t="str">
        <f t="shared" si="13"/>
        <v/>
      </c>
      <c r="X6" s="78"/>
      <c r="Y6" s="74"/>
    </row>
    <row r="7" spans="1:27" x14ac:dyDescent="0.2">
      <c r="A7" s="120" t="s">
        <v>51</v>
      </c>
      <c r="B7" s="121">
        <f>_xlfn.NUMBERVALUE(EC!C8)+_xlfn.NUMBERVALUE(FS!C8)+_xlfn.NUMBERVALUE(GT!C8)+_xlfn.NUMBERVALUE(KZN!C8)+_xlfn.NUMBERVALUE(LIM!C8)+_xlfn.NUMBERVALUE(MP!C8)+_xlfn.NUMBERVALUE(NW!C8)+_xlfn.NUMBERVALUE(NC!C8)+_xlfn.NUMBERVALUE(WC!C8)</f>
        <v>220867</v>
      </c>
      <c r="C7" s="138">
        <v>413239</v>
      </c>
      <c r="D7" s="2"/>
      <c r="E7" s="122">
        <f t="shared" si="0"/>
        <v>413239</v>
      </c>
      <c r="F7" s="123">
        <f>IF(_xlfn.NUMBERVALUE(EC!I8)+_xlfn.NUMBERVALUE(FS!I8)+_xlfn.NUMBERVALUE(GT!I8)+_xlfn.NUMBERVALUE(KZN!I8)+_xlfn.NUMBERVALUE(LIM!I8)+_xlfn.NUMBERVALUE(MP!I8)+_xlfn.NUMBERVALUE(NW!I8)+_xlfn.NUMBERVALUE(NC!I8)+_xlfn.NUMBERVALUE(WC!I8)&lt;&gt;0, _xlfn.NUMBERVALUE(EC!I8)+_xlfn.NUMBERVALUE(FS!I8)+_xlfn.NUMBERVALUE(GT!I8)+_xlfn.NUMBERVALUE(KZN!I8)+_xlfn.NUMBERVALUE(LIM!I8)+_xlfn.NUMBERVALUE(MP!I8)+_xlfn.NUMBERVALUE(NW!I8)+_xlfn.NUMBERVALUE(NC!I8)+_xlfn.NUMBERVALUE(WC!I8), "")</f>
        <v>2</v>
      </c>
      <c r="G7" s="124" t="str">
        <f t="shared" si="5"/>
        <v/>
      </c>
      <c r="H7" s="124"/>
      <c r="I7" s="125">
        <f t="shared" si="6"/>
        <v>5.3239413030314742</v>
      </c>
      <c r="J7" s="123">
        <f t="shared" si="7"/>
        <v>5</v>
      </c>
      <c r="K7" s="126">
        <f t="shared" si="8"/>
        <v>25144</v>
      </c>
      <c r="L7" s="123" t="str">
        <f xml:space="preserve"> IF(K7&lt;&gt;"", IF(RANK(K7,$K$3:$K$60)+COUNTIF(K$3:K7, K7)-1&lt;=($C$64-G$61-$J$61),RANK(K7,$K$3:$K$60)+COUNTIF(K$3:K7, K7)-1,""), "")</f>
        <v/>
      </c>
      <c r="M7" s="127">
        <f t="shared" si="9"/>
        <v>5</v>
      </c>
      <c r="N7" s="128">
        <f t="shared" si="10"/>
        <v>3</v>
      </c>
      <c r="O7" s="1"/>
      <c r="P7" s="129">
        <f t="shared" si="1"/>
        <v>1.2946940193945784E-2</v>
      </c>
      <c r="Q7" s="130">
        <f t="shared" si="2"/>
        <v>1.2500000000000001E-2</v>
      </c>
      <c r="R7" s="131">
        <f t="shared" si="11"/>
        <v>-4.4694019394578288E-4</v>
      </c>
      <c r="T7" s="132">
        <f t="shared" si="3"/>
        <v>413239</v>
      </c>
      <c r="U7" s="130">
        <f t="shared" si="12"/>
        <v>1.3276811753123315E-2</v>
      </c>
      <c r="V7" s="130">
        <f t="shared" si="4"/>
        <v>1.2500000000000001E-2</v>
      </c>
      <c r="W7" s="133">
        <f t="shared" si="13"/>
        <v>-7.7681175312331423E-4</v>
      </c>
      <c r="X7" s="78"/>
      <c r="Y7" s="74"/>
    </row>
    <row r="8" spans="1:27" x14ac:dyDescent="0.2">
      <c r="A8" s="92" t="s">
        <v>52</v>
      </c>
      <c r="B8" s="116">
        <f>_xlfn.NUMBERVALUE(EC!C9)+_xlfn.NUMBERVALUE(FS!C9)+_xlfn.NUMBERVALUE(GT!C9)+_xlfn.NUMBERVALUE(KZN!C9)+_xlfn.NUMBERVALUE(LIM!C9)+_xlfn.NUMBERVALUE(MP!C9)+_xlfn.NUMBERVALUE(NW!C9)+_xlfn.NUMBERVALUE(NC!C9)+_xlfn.NUMBERVALUE(WC!C9)</f>
        <v>2574</v>
      </c>
      <c r="C8" s="137">
        <v>5944</v>
      </c>
      <c r="D8" s="2"/>
      <c r="E8" s="93" t="str">
        <f t="shared" si="0"/>
        <v/>
      </c>
      <c r="F8" s="119" t="str">
        <f>IF(_xlfn.NUMBERVALUE(EC!I9)+_xlfn.NUMBERVALUE(FS!I9)+_xlfn.NUMBERVALUE(GT!I9)+_xlfn.NUMBERVALUE(KZN!I9)+_xlfn.NUMBERVALUE(LIM!I9)+_xlfn.NUMBERVALUE(MP!I9)+_xlfn.NUMBERVALUE(NW!I9)+_xlfn.NUMBERVALUE(NC!I9)+_xlfn.NUMBERVALUE(WC!I9)&lt;&gt;0, _xlfn.NUMBERVALUE(EC!I9)+_xlfn.NUMBERVALUE(FS!I9)+_xlfn.NUMBERVALUE(GT!I9)+_xlfn.NUMBERVALUE(KZN!I9)+_xlfn.NUMBERVALUE(LIM!I9)+_xlfn.NUMBERVALUE(MP!I9)+_xlfn.NUMBERVALUE(NW!I9)+_xlfn.NUMBERVALUE(NC!I9)+_xlfn.NUMBERVALUE(WC!I9), "")</f>
        <v/>
      </c>
      <c r="G8" s="105" t="str">
        <f t="shared" si="5"/>
        <v/>
      </c>
      <c r="H8" s="105"/>
      <c r="I8" s="91" t="str">
        <f t="shared" si="6"/>
        <v/>
      </c>
      <c r="J8" s="8" t="str">
        <f t="shared" si="7"/>
        <v/>
      </c>
      <c r="K8" s="7" t="str">
        <f t="shared" si="8"/>
        <v/>
      </c>
      <c r="L8" s="8" t="str">
        <f xml:space="preserve"> IF(K8&lt;&gt;"", IF(RANK(K8,$K$3:$K$60)+COUNTIF(K$3:K8, K8)-1&lt;=($C$64-G$61-$J$61),RANK(K8,$K$3:$K$60)+COUNTIF(K$3:K8, K8)-1,""), "")</f>
        <v/>
      </c>
      <c r="M8" s="102" t="str">
        <f t="shared" si="9"/>
        <v/>
      </c>
      <c r="N8" s="30" t="str">
        <f t="shared" si="10"/>
        <v/>
      </c>
      <c r="O8" s="1"/>
      <c r="P8" s="97">
        <f t="shared" si="1"/>
        <v>1.8622785485593988E-4</v>
      </c>
      <c r="Q8" s="85">
        <f t="shared" si="2"/>
        <v>0</v>
      </c>
      <c r="R8" s="87">
        <f t="shared" si="11"/>
        <v>-1.8622785485593988E-4</v>
      </c>
      <c r="T8" s="82" t="str">
        <f t="shared" si="3"/>
        <v/>
      </c>
      <c r="U8" s="85" t="str">
        <f t="shared" si="12"/>
        <v/>
      </c>
      <c r="V8" s="85" t="str">
        <f t="shared" si="4"/>
        <v/>
      </c>
      <c r="W8" s="86" t="str">
        <f t="shared" si="13"/>
        <v/>
      </c>
      <c r="X8" s="78"/>
      <c r="Y8" s="74"/>
    </row>
    <row r="9" spans="1:27" x14ac:dyDescent="0.2">
      <c r="A9" s="92" t="s">
        <v>53</v>
      </c>
      <c r="B9" s="116">
        <f>_xlfn.NUMBERVALUE(EC!C10)+_xlfn.NUMBERVALUE(FS!C10)+_xlfn.NUMBERVALUE(GT!C10)+_xlfn.NUMBERVALUE(KZN!C10)+_xlfn.NUMBERVALUE(LIM!C10)+_xlfn.NUMBERVALUE(MP!C10)+_xlfn.NUMBERVALUE(NW!C10)+_xlfn.NUMBERVALUE(NC!C10)+_xlfn.NUMBERVALUE(WC!C10)</f>
        <v>12666</v>
      </c>
      <c r="C9" s="137">
        <v>23774</v>
      </c>
      <c r="D9" s="2"/>
      <c r="E9" s="93" t="str">
        <f t="shared" si="0"/>
        <v/>
      </c>
      <c r="F9" s="119" t="str">
        <f>IF(_xlfn.NUMBERVALUE(EC!I10)+_xlfn.NUMBERVALUE(FS!I10)+_xlfn.NUMBERVALUE(GT!I10)+_xlfn.NUMBERVALUE(KZN!I10)+_xlfn.NUMBERVALUE(LIM!I10)+_xlfn.NUMBERVALUE(MP!I10)+_xlfn.NUMBERVALUE(NW!I10)+_xlfn.NUMBERVALUE(NC!I10)+_xlfn.NUMBERVALUE(WC!I10)&lt;&gt;0, _xlfn.NUMBERVALUE(EC!I10)+_xlfn.NUMBERVALUE(FS!I10)+_xlfn.NUMBERVALUE(GT!I10)+_xlfn.NUMBERVALUE(KZN!I10)+_xlfn.NUMBERVALUE(LIM!I10)+_xlfn.NUMBERVALUE(MP!I10)+_xlfn.NUMBERVALUE(NW!I10)+_xlfn.NUMBERVALUE(NC!I10)+_xlfn.NUMBERVALUE(WC!I10), "")</f>
        <v/>
      </c>
      <c r="G9" s="105" t="str">
        <f t="shared" si="5"/>
        <v/>
      </c>
      <c r="H9" s="105"/>
      <c r="I9" s="91" t="str">
        <f t="shared" si="6"/>
        <v/>
      </c>
      <c r="J9" s="8" t="str">
        <f t="shared" si="7"/>
        <v/>
      </c>
      <c r="K9" s="7" t="str">
        <f t="shared" si="8"/>
        <v/>
      </c>
      <c r="L9" s="8" t="str">
        <f xml:space="preserve"> IF(K9&lt;&gt;"", IF(RANK(K9,$K$3:$K$60)+COUNTIF(K$3:K9, K9)-1&lt;=($C$64-G$61-$J$61),RANK(K9,$K$3:$K$60)+COUNTIF(K$3:K9, K9)-1,""), "")</f>
        <v/>
      </c>
      <c r="M9" s="102" t="str">
        <f t="shared" si="9"/>
        <v/>
      </c>
      <c r="N9" s="30" t="str">
        <f t="shared" si="10"/>
        <v/>
      </c>
      <c r="O9" s="1"/>
      <c r="P9" s="97">
        <f t="shared" si="1"/>
        <v>7.4484875863814178E-4</v>
      </c>
      <c r="Q9" s="85">
        <f t="shared" si="2"/>
        <v>0</v>
      </c>
      <c r="R9" s="87">
        <f t="shared" si="11"/>
        <v>-7.4484875863814178E-4</v>
      </c>
      <c r="T9" s="82" t="str">
        <f t="shared" si="3"/>
        <v/>
      </c>
      <c r="U9" s="85" t="str">
        <f t="shared" si="12"/>
        <v/>
      </c>
      <c r="V9" s="85" t="str">
        <f t="shared" si="4"/>
        <v/>
      </c>
      <c r="W9" s="86" t="str">
        <f t="shared" si="13"/>
        <v/>
      </c>
      <c r="X9" s="78"/>
      <c r="Y9" s="74"/>
    </row>
    <row r="10" spans="1:27" x14ac:dyDescent="0.2">
      <c r="A10" s="120" t="s">
        <v>54</v>
      </c>
      <c r="B10" s="121">
        <f>_xlfn.NUMBERVALUE(EC!C11)+_xlfn.NUMBERVALUE(FS!C11)+_xlfn.NUMBERVALUE(GT!C11)+_xlfn.NUMBERVALUE(KZN!C11)+_xlfn.NUMBERVALUE(LIM!C11)+_xlfn.NUMBERVALUE(MP!C11)+_xlfn.NUMBERVALUE(NW!C11)+_xlfn.NUMBERVALUE(NC!C11)+_xlfn.NUMBERVALUE(WC!C11)</f>
        <v>93882</v>
      </c>
      <c r="C10" s="138">
        <v>190460</v>
      </c>
      <c r="D10" s="2"/>
      <c r="E10" s="122">
        <f t="shared" si="0"/>
        <v>190460</v>
      </c>
      <c r="F10" s="123" t="str">
        <f>IF(_xlfn.NUMBERVALUE(EC!I11)+_xlfn.NUMBERVALUE(FS!I11)+_xlfn.NUMBERVALUE(GT!I11)+_xlfn.NUMBERVALUE(KZN!I11)+_xlfn.NUMBERVALUE(LIM!I11)+_xlfn.NUMBERVALUE(MP!I11)+_xlfn.NUMBERVALUE(NW!I11)+_xlfn.NUMBERVALUE(NC!I11)+_xlfn.NUMBERVALUE(WC!I11)&lt;&gt;0, _xlfn.NUMBERVALUE(EC!I11)+_xlfn.NUMBERVALUE(FS!I11)+_xlfn.NUMBERVALUE(GT!I11)+_xlfn.NUMBERVALUE(KZN!I11)+_xlfn.NUMBERVALUE(LIM!I11)+_xlfn.NUMBERVALUE(MP!I11)+_xlfn.NUMBERVALUE(NW!I11)+_xlfn.NUMBERVALUE(NC!I11)+_xlfn.NUMBERVALUE(WC!I11), "")</f>
        <v/>
      </c>
      <c r="G10" s="124" t="str">
        <f t="shared" si="5"/>
        <v/>
      </c>
      <c r="H10" s="124"/>
      <c r="I10" s="125">
        <f t="shared" si="6"/>
        <v>2.453780646491194</v>
      </c>
      <c r="J10" s="123">
        <f t="shared" si="7"/>
        <v>2</v>
      </c>
      <c r="K10" s="126">
        <f t="shared" si="8"/>
        <v>35222</v>
      </c>
      <c r="L10" s="123" t="str">
        <f xml:space="preserve"> IF(K10&lt;&gt;"", IF(RANK(K10,$K$3:$K$60)+COUNTIF(K$3:K10, K10)-1&lt;=($C$64-G$61-$J$61),RANK(K10,$K$3:$K$60)+COUNTIF(K$3:K10, K10)-1,""), "")</f>
        <v/>
      </c>
      <c r="M10" s="127">
        <f t="shared" si="9"/>
        <v>2</v>
      </c>
      <c r="N10" s="128">
        <f t="shared" si="10"/>
        <v>2</v>
      </c>
      <c r="O10" s="1"/>
      <c r="P10" s="129">
        <f t="shared" si="1"/>
        <v>5.9671866143779125E-3</v>
      </c>
      <c r="Q10" s="130">
        <f t="shared" si="2"/>
        <v>5.0000000000000001E-3</v>
      </c>
      <c r="R10" s="131">
        <f t="shared" si="11"/>
        <v>-9.6718661437791235E-4</v>
      </c>
      <c r="T10" s="132">
        <f t="shared" si="3"/>
        <v>190460</v>
      </c>
      <c r="U10" s="130">
        <f t="shared" si="12"/>
        <v>6.1192229351534257E-3</v>
      </c>
      <c r="V10" s="130">
        <f t="shared" si="4"/>
        <v>5.0000000000000001E-3</v>
      </c>
      <c r="W10" s="133">
        <f t="shared" si="13"/>
        <v>-1.1192229351534256E-3</v>
      </c>
      <c r="X10" s="78"/>
      <c r="Y10" s="74"/>
    </row>
    <row r="11" spans="1:27" x14ac:dyDescent="0.2">
      <c r="A11" s="92" t="s">
        <v>55</v>
      </c>
      <c r="B11" s="116">
        <f>_xlfn.NUMBERVALUE(EC!C12)+_xlfn.NUMBERVALUE(FS!C12)+_xlfn.NUMBERVALUE(GT!C12)+_xlfn.NUMBERVALUE(KZN!C12)+_xlfn.NUMBERVALUE(LIM!C12)+_xlfn.NUMBERVALUE(MP!C12)+_xlfn.NUMBERVALUE(NW!C12)+_xlfn.NUMBERVALUE(NC!C12)+_xlfn.NUMBERVALUE(WC!C12)</f>
        <v>348</v>
      </c>
      <c r="C11" s="137">
        <v>18702</v>
      </c>
      <c r="D11" s="2"/>
      <c r="E11" s="93" t="str">
        <f t="shared" si="0"/>
        <v/>
      </c>
      <c r="F11" s="119" t="str">
        <f>IF(_xlfn.NUMBERVALUE(EC!I12)+_xlfn.NUMBERVALUE(FS!I12)+_xlfn.NUMBERVALUE(GT!I12)+_xlfn.NUMBERVALUE(KZN!I12)+_xlfn.NUMBERVALUE(LIM!I12)+_xlfn.NUMBERVALUE(MP!I12)+_xlfn.NUMBERVALUE(NW!I12)+_xlfn.NUMBERVALUE(NC!I12)+_xlfn.NUMBERVALUE(WC!I12)&lt;&gt;0, _xlfn.NUMBERVALUE(EC!I12)+_xlfn.NUMBERVALUE(FS!I12)+_xlfn.NUMBERVALUE(GT!I12)+_xlfn.NUMBERVALUE(KZN!I12)+_xlfn.NUMBERVALUE(LIM!I12)+_xlfn.NUMBERVALUE(MP!I12)+_xlfn.NUMBERVALUE(NW!I12)+_xlfn.NUMBERVALUE(NC!I12)+_xlfn.NUMBERVALUE(WC!I12), "")</f>
        <v/>
      </c>
      <c r="G11" s="105" t="str">
        <f t="shared" si="5"/>
        <v/>
      </c>
      <c r="H11" s="105"/>
      <c r="I11" s="91" t="str">
        <f t="shared" si="6"/>
        <v/>
      </c>
      <c r="J11" s="8" t="str">
        <f t="shared" si="7"/>
        <v/>
      </c>
      <c r="K11" s="7" t="str">
        <f t="shared" si="8"/>
        <v/>
      </c>
      <c r="L11" s="8" t="str">
        <f xml:space="preserve"> IF(K11&lt;&gt;"", IF(RANK(K11,$K$3:$K$60)+COUNTIF(K$3:K11, K11)-1&lt;=($C$64-G$61-$J$61),RANK(K11,$K$3:$K$60)+COUNTIF(K$3:K11, K11)-1,""), "")</f>
        <v/>
      </c>
      <c r="M11" s="102" t="str">
        <f t="shared" si="9"/>
        <v/>
      </c>
      <c r="N11" s="30" t="str">
        <f t="shared" si="10"/>
        <v/>
      </c>
      <c r="O11" s="1"/>
      <c r="P11" s="97">
        <f t="shared" si="1"/>
        <v>5.8594100631153894E-4</v>
      </c>
      <c r="Q11" s="85">
        <f t="shared" si="2"/>
        <v>0</v>
      </c>
      <c r="R11" s="87">
        <f t="shared" si="11"/>
        <v>-5.8594100631153894E-4</v>
      </c>
      <c r="T11" s="82" t="str">
        <f t="shared" si="3"/>
        <v/>
      </c>
      <c r="U11" s="85" t="str">
        <f t="shared" si="12"/>
        <v/>
      </c>
      <c r="V11" s="85" t="str">
        <f t="shared" si="4"/>
        <v/>
      </c>
      <c r="W11" s="86" t="str">
        <f t="shared" si="13"/>
        <v/>
      </c>
      <c r="X11" s="78"/>
      <c r="Y11" s="74"/>
    </row>
    <row r="12" spans="1:27" x14ac:dyDescent="0.2">
      <c r="A12" s="92" t="s">
        <v>56</v>
      </c>
      <c r="B12" s="116">
        <f>_xlfn.NUMBERVALUE(EC!C13)+_xlfn.NUMBERVALUE(FS!C13)+_xlfn.NUMBERVALUE(GT!C13)+_xlfn.NUMBERVALUE(KZN!C13)+_xlfn.NUMBERVALUE(LIM!C13)+_xlfn.NUMBERVALUE(MP!C13)+_xlfn.NUMBERVALUE(NW!C13)+_xlfn.NUMBERVALUE(NC!C13)+_xlfn.NUMBERVALUE(WC!C13)</f>
        <v>4617</v>
      </c>
      <c r="C12" s="137">
        <v>9724</v>
      </c>
      <c r="D12" s="2"/>
      <c r="E12" s="93" t="str">
        <f t="shared" si="0"/>
        <v/>
      </c>
      <c r="F12" s="119" t="str">
        <f>IF(_xlfn.NUMBERVALUE(EC!I13)+_xlfn.NUMBERVALUE(FS!I13)+_xlfn.NUMBERVALUE(GT!I13)+_xlfn.NUMBERVALUE(KZN!I13)+_xlfn.NUMBERVALUE(LIM!I13)+_xlfn.NUMBERVALUE(MP!I13)+_xlfn.NUMBERVALUE(NW!I13)+_xlfn.NUMBERVALUE(NC!I13)+_xlfn.NUMBERVALUE(WC!I13)&lt;&gt;0, _xlfn.NUMBERVALUE(EC!I13)+_xlfn.NUMBERVALUE(FS!I13)+_xlfn.NUMBERVALUE(GT!I13)+_xlfn.NUMBERVALUE(KZN!I13)+_xlfn.NUMBERVALUE(LIM!I13)+_xlfn.NUMBERVALUE(MP!I13)+_xlfn.NUMBERVALUE(NW!I13)+_xlfn.NUMBERVALUE(NC!I13)+_xlfn.NUMBERVALUE(WC!I13), "")</f>
        <v/>
      </c>
      <c r="G12" s="105" t="str">
        <f t="shared" si="5"/>
        <v/>
      </c>
      <c r="H12" s="105"/>
      <c r="I12" s="91" t="str">
        <f t="shared" si="6"/>
        <v/>
      </c>
      <c r="J12" s="8" t="str">
        <f t="shared" si="7"/>
        <v/>
      </c>
      <c r="K12" s="7" t="str">
        <f t="shared" si="8"/>
        <v/>
      </c>
      <c r="L12" s="8" t="str">
        <f xml:space="preserve"> IF(K12&lt;&gt;"", IF(RANK(K12,$K$3:$K$60)+COUNTIF(K$3:K12, K12)-1&lt;=($C$64-G$61-$J$61),RANK(K12,$K$3:$K$60)+COUNTIF(K$3:K12, K12)-1,""), "")</f>
        <v/>
      </c>
      <c r="M12" s="102" t="str">
        <f t="shared" si="9"/>
        <v/>
      </c>
      <c r="N12" s="30" t="str">
        <f t="shared" si="10"/>
        <v/>
      </c>
      <c r="O12" s="1"/>
      <c r="P12" s="97">
        <f t="shared" si="1"/>
        <v>3.0465673967347903E-4</v>
      </c>
      <c r="Q12" s="85">
        <f t="shared" si="2"/>
        <v>0</v>
      </c>
      <c r="R12" s="87">
        <f t="shared" si="11"/>
        <v>-3.0465673967347903E-4</v>
      </c>
      <c r="T12" s="82" t="str">
        <f t="shared" si="3"/>
        <v/>
      </c>
      <c r="U12" s="85" t="str">
        <f t="shared" si="12"/>
        <v/>
      </c>
      <c r="V12" s="85" t="str">
        <f t="shared" si="4"/>
        <v/>
      </c>
      <c r="W12" s="86" t="str">
        <f t="shared" si="13"/>
        <v/>
      </c>
      <c r="X12" s="78"/>
      <c r="Y12" s="74"/>
    </row>
    <row r="13" spans="1:27" x14ac:dyDescent="0.2">
      <c r="A13" s="92" t="s">
        <v>57</v>
      </c>
      <c r="B13" s="116">
        <f>_xlfn.NUMBERVALUE(EC!C14)+_xlfn.NUMBERVALUE(FS!C14)+_xlfn.NUMBERVALUE(GT!C14)+_xlfn.NUMBERVALUE(KZN!C14)+_xlfn.NUMBERVALUE(LIM!C14)+_xlfn.NUMBERVALUE(MP!C14)+_xlfn.NUMBERVALUE(NW!C14)+_xlfn.NUMBERVALUE(NC!C14)+_xlfn.NUMBERVALUE(WC!C14)</f>
        <v>3594</v>
      </c>
      <c r="C13" s="137">
        <v>19901</v>
      </c>
      <c r="D13" s="2"/>
      <c r="E13" s="93" t="str">
        <f t="shared" si="0"/>
        <v/>
      </c>
      <c r="F13" s="119" t="str">
        <f>IF(_xlfn.NUMBERVALUE(EC!I14)+_xlfn.NUMBERVALUE(FS!I14)+_xlfn.NUMBERVALUE(GT!I14)+_xlfn.NUMBERVALUE(KZN!I14)+_xlfn.NUMBERVALUE(LIM!I14)+_xlfn.NUMBERVALUE(MP!I14)+_xlfn.NUMBERVALUE(NW!I14)+_xlfn.NUMBERVALUE(NC!I14)+_xlfn.NUMBERVALUE(WC!I14)&lt;&gt;0, _xlfn.NUMBERVALUE(EC!I14)+_xlfn.NUMBERVALUE(FS!I14)+_xlfn.NUMBERVALUE(GT!I14)+_xlfn.NUMBERVALUE(KZN!I14)+_xlfn.NUMBERVALUE(LIM!I14)+_xlfn.NUMBERVALUE(MP!I14)+_xlfn.NUMBERVALUE(NW!I14)+_xlfn.NUMBERVALUE(NC!I14)+_xlfn.NUMBERVALUE(WC!I14), "")</f>
        <v/>
      </c>
      <c r="G13" s="105" t="str">
        <f t="shared" si="5"/>
        <v/>
      </c>
      <c r="H13" s="105"/>
      <c r="I13" s="91" t="str">
        <f t="shared" si="6"/>
        <v/>
      </c>
      <c r="J13" s="8" t="str">
        <f t="shared" si="7"/>
        <v/>
      </c>
      <c r="K13" s="7" t="str">
        <f t="shared" si="8"/>
        <v/>
      </c>
      <c r="L13" s="8" t="str">
        <f xml:space="preserve"> IF(K13&lt;&gt;"", IF(RANK(K13,$K$3:$K$60)+COUNTIF(K$3:K13, K13)-1&lt;=($C$64-G$61-$J$61),RANK(K13,$K$3:$K$60)+COUNTIF(K$3:K13, K13)-1,""), "")</f>
        <v/>
      </c>
      <c r="M13" s="102" t="str">
        <f t="shared" si="9"/>
        <v/>
      </c>
      <c r="N13" s="30" t="str">
        <f t="shared" si="10"/>
        <v/>
      </c>
      <c r="O13" s="1"/>
      <c r="P13" s="97">
        <f t="shared" si="1"/>
        <v>6.2350614728937743E-4</v>
      </c>
      <c r="Q13" s="85">
        <f t="shared" si="2"/>
        <v>0</v>
      </c>
      <c r="R13" s="87">
        <f t="shared" si="11"/>
        <v>-6.2350614728937743E-4</v>
      </c>
      <c r="T13" s="82" t="str">
        <f t="shared" si="3"/>
        <v/>
      </c>
      <c r="U13" s="85" t="str">
        <f t="shared" si="12"/>
        <v/>
      </c>
      <c r="V13" s="85" t="str">
        <f t="shared" si="4"/>
        <v/>
      </c>
      <c r="W13" s="86" t="str">
        <f t="shared" si="13"/>
        <v/>
      </c>
      <c r="X13" s="78"/>
      <c r="Y13" s="74"/>
    </row>
    <row r="14" spans="1:27" x14ac:dyDescent="0.2">
      <c r="A14" s="92" t="s">
        <v>58</v>
      </c>
      <c r="B14" s="116">
        <f>_xlfn.NUMBERVALUE(EC!C15)+_xlfn.NUMBERVALUE(FS!C15)+_xlfn.NUMBERVALUE(GT!C15)+_xlfn.NUMBERVALUE(KZN!C15)+_xlfn.NUMBERVALUE(LIM!C15)+_xlfn.NUMBERVALUE(MP!C15)+_xlfn.NUMBERVALUE(NW!C15)+_xlfn.NUMBERVALUE(NC!C15)+_xlfn.NUMBERVALUE(WC!C15)</f>
        <v>3844</v>
      </c>
      <c r="C14" s="137">
        <v>23744</v>
      </c>
      <c r="D14" s="2"/>
      <c r="E14" s="93" t="str">
        <f t="shared" si="0"/>
        <v/>
      </c>
      <c r="F14" s="119" t="str">
        <f>IF(_xlfn.NUMBERVALUE(EC!I15)+_xlfn.NUMBERVALUE(FS!I15)+_xlfn.NUMBERVALUE(GT!I15)+_xlfn.NUMBERVALUE(KZN!I15)+_xlfn.NUMBERVALUE(LIM!I15)+_xlfn.NUMBERVALUE(MP!I15)+_xlfn.NUMBERVALUE(NW!I15)+_xlfn.NUMBERVALUE(NC!I15)+_xlfn.NUMBERVALUE(WC!I15)&lt;&gt;0, _xlfn.NUMBERVALUE(EC!I15)+_xlfn.NUMBERVALUE(FS!I15)+_xlfn.NUMBERVALUE(GT!I15)+_xlfn.NUMBERVALUE(KZN!I15)+_xlfn.NUMBERVALUE(LIM!I15)+_xlfn.NUMBERVALUE(MP!I15)+_xlfn.NUMBERVALUE(NW!I15)+_xlfn.NUMBERVALUE(NC!I15)+_xlfn.NUMBERVALUE(WC!I15), "")</f>
        <v/>
      </c>
      <c r="G14" s="105" t="str">
        <f t="shared" si="5"/>
        <v/>
      </c>
      <c r="H14" s="105"/>
      <c r="I14" s="91" t="str">
        <f t="shared" si="6"/>
        <v/>
      </c>
      <c r="J14" s="8" t="str">
        <f t="shared" si="7"/>
        <v/>
      </c>
      <c r="K14" s="7" t="str">
        <f t="shared" si="8"/>
        <v/>
      </c>
      <c r="L14" s="8" t="str">
        <f xml:space="preserve"> IF(K14&lt;&gt;"", IF(RANK(K14,$K$3:$K$60)+COUNTIF(K$3:K14, K14)-1&lt;=($C$64-G$61-$J$61),RANK(K14,$K$3:$K$60)+COUNTIF(K$3:K14, K14)-1,""), "")</f>
        <v/>
      </c>
      <c r="M14" s="102" t="str">
        <f t="shared" si="9"/>
        <v/>
      </c>
      <c r="N14" s="30" t="str">
        <f t="shared" si="10"/>
        <v/>
      </c>
      <c r="O14" s="1"/>
      <c r="P14" s="97">
        <f t="shared" si="1"/>
        <v>7.4390884685387559E-4</v>
      </c>
      <c r="Q14" s="85">
        <f t="shared" si="2"/>
        <v>0</v>
      </c>
      <c r="R14" s="87">
        <f t="shared" si="11"/>
        <v>-7.4390884685387559E-4</v>
      </c>
      <c r="T14" s="82" t="str">
        <f t="shared" si="3"/>
        <v/>
      </c>
      <c r="U14" s="85" t="str">
        <f t="shared" si="12"/>
        <v/>
      </c>
      <c r="V14" s="85" t="str">
        <f t="shared" si="4"/>
        <v/>
      </c>
      <c r="W14" s="86" t="str">
        <f t="shared" si="13"/>
        <v/>
      </c>
      <c r="X14" s="78"/>
      <c r="Y14" s="74"/>
    </row>
    <row r="15" spans="1:27" x14ac:dyDescent="0.2">
      <c r="A15" s="92" t="s">
        <v>59</v>
      </c>
      <c r="B15" s="116">
        <f>_xlfn.NUMBERVALUE(EC!C16)+_xlfn.NUMBERVALUE(FS!C16)+_xlfn.NUMBERVALUE(GT!C16)+_xlfn.NUMBERVALUE(KZN!C16)+_xlfn.NUMBERVALUE(LIM!C16)+_xlfn.NUMBERVALUE(MP!C16)+_xlfn.NUMBERVALUE(NW!C16)+_xlfn.NUMBERVALUE(NC!C16)+_xlfn.NUMBERVALUE(WC!C16)</f>
        <v>1550</v>
      </c>
      <c r="C15" s="137">
        <v>3691</v>
      </c>
      <c r="D15" s="2"/>
      <c r="E15" s="93" t="str">
        <f t="shared" si="0"/>
        <v/>
      </c>
      <c r="F15" s="119" t="str">
        <f>IF(_xlfn.NUMBERVALUE(EC!I16)+_xlfn.NUMBERVALUE(FS!I16)+_xlfn.NUMBERVALUE(GT!I16)+_xlfn.NUMBERVALUE(KZN!I16)+_xlfn.NUMBERVALUE(LIM!I16)+_xlfn.NUMBERVALUE(MP!I16)+_xlfn.NUMBERVALUE(NW!I16)+_xlfn.NUMBERVALUE(NC!I16)+_xlfn.NUMBERVALUE(WC!I16)&lt;&gt;0, _xlfn.NUMBERVALUE(EC!I16)+_xlfn.NUMBERVALUE(FS!I16)+_xlfn.NUMBERVALUE(GT!I16)+_xlfn.NUMBERVALUE(KZN!I16)+_xlfn.NUMBERVALUE(LIM!I16)+_xlfn.NUMBERVALUE(MP!I16)+_xlfn.NUMBERVALUE(NW!I16)+_xlfn.NUMBERVALUE(NC!I16)+_xlfn.NUMBERVALUE(WC!I16), "")</f>
        <v/>
      </c>
      <c r="G15" s="105" t="str">
        <f t="shared" si="5"/>
        <v/>
      </c>
      <c r="H15" s="105"/>
      <c r="I15" s="91" t="str">
        <f t="shared" si="6"/>
        <v/>
      </c>
      <c r="J15" s="8" t="str">
        <f t="shared" si="7"/>
        <v/>
      </c>
      <c r="K15" s="7" t="str">
        <f t="shared" si="8"/>
        <v/>
      </c>
      <c r="L15" s="8" t="str">
        <f xml:space="preserve"> IF(K15&lt;&gt;"", IF(RANK(K15,$K$3:$K$60)+COUNTIF(K$3:K15, K15)-1&lt;=($C$64-G$61-$J$61),RANK(K15,$K$3:$K$60)+COUNTIF(K$3:K15, K15)-1,""), "")</f>
        <v/>
      </c>
      <c r="M15" s="102" t="str">
        <f t="shared" si="9"/>
        <v/>
      </c>
      <c r="N15" s="30" t="str">
        <f t="shared" si="10"/>
        <v/>
      </c>
      <c r="O15" s="1"/>
      <c r="P15" s="97">
        <f t="shared" si="1"/>
        <v>1.1564047985754947E-4</v>
      </c>
      <c r="Q15" s="85">
        <f t="shared" si="2"/>
        <v>0</v>
      </c>
      <c r="R15" s="87">
        <f t="shared" si="11"/>
        <v>-1.1564047985754947E-4</v>
      </c>
      <c r="T15" s="82" t="str">
        <f t="shared" si="3"/>
        <v/>
      </c>
      <c r="U15" s="85" t="str">
        <f t="shared" si="12"/>
        <v/>
      </c>
      <c r="V15" s="85" t="str">
        <f t="shared" si="4"/>
        <v/>
      </c>
      <c r="W15" s="86" t="str">
        <f t="shared" si="13"/>
        <v/>
      </c>
      <c r="X15" s="78"/>
      <c r="Y15" s="74"/>
    </row>
    <row r="16" spans="1:27" x14ac:dyDescent="0.2">
      <c r="A16" s="120" t="s">
        <v>60</v>
      </c>
      <c r="B16" s="121">
        <f>_xlfn.NUMBERVALUE(EC!C17)+_xlfn.NUMBERVALUE(FS!C17)+_xlfn.NUMBERVALUE(GT!C17)+_xlfn.NUMBERVALUE(KZN!C17)+_xlfn.NUMBERVALUE(LIM!C17)+_xlfn.NUMBERVALUE(MP!C17)+_xlfn.NUMBERVALUE(NW!C17)+_xlfn.NUMBERVALUE(NC!C17)+_xlfn.NUMBERVALUE(WC!C17)</f>
        <v>6239067</v>
      </c>
      <c r="C16" s="138">
        <v>12698759</v>
      </c>
      <c r="D16" s="2"/>
      <c r="E16" s="122">
        <f t="shared" si="0"/>
        <v>12698759</v>
      </c>
      <c r="F16" s="123">
        <f>IF(_xlfn.NUMBERVALUE(EC!I17)+_xlfn.NUMBERVALUE(FS!I17)+_xlfn.NUMBERVALUE(GT!I17)+_xlfn.NUMBERVALUE(KZN!I17)+_xlfn.NUMBERVALUE(LIM!I17)+_xlfn.NUMBERVALUE(MP!I17)+_xlfn.NUMBERVALUE(NW!I17)+_xlfn.NUMBERVALUE(NC!I17)+_xlfn.NUMBERVALUE(WC!I17)&lt;&gt;0, _xlfn.NUMBERVALUE(EC!I17)+_xlfn.NUMBERVALUE(FS!I17)+_xlfn.NUMBERVALUE(GT!I17)+_xlfn.NUMBERVALUE(KZN!I17)+_xlfn.NUMBERVALUE(LIM!I17)+_xlfn.NUMBERVALUE(MP!I17)+_xlfn.NUMBERVALUE(NW!I17)+_xlfn.NUMBERVALUE(NC!I17)+_xlfn.NUMBERVALUE(WC!I17), "")</f>
        <v>86</v>
      </c>
      <c r="G16" s="124" t="str">
        <f t="shared" si="5"/>
        <v/>
      </c>
      <c r="H16" s="124"/>
      <c r="I16" s="125">
        <f t="shared" si="6"/>
        <v>163.60374392867726</v>
      </c>
      <c r="J16" s="123">
        <f t="shared" si="7"/>
        <v>163</v>
      </c>
      <c r="K16" s="126">
        <f t="shared" si="8"/>
        <v>46862</v>
      </c>
      <c r="L16" s="123" t="str">
        <f xml:space="preserve"> IF(K16&lt;&gt;"", IF(RANK(K16,$K$3:$K$60)+COUNTIF(K$3:K16, K16)-1&lt;=($C$64-G$61-$J$61),RANK(K16,$K$3:$K$60)+COUNTIF(K$3:K16, K16)-1,""), "")</f>
        <v/>
      </c>
      <c r="M16" s="127">
        <f t="shared" si="9"/>
        <v>163</v>
      </c>
      <c r="N16" s="128">
        <f t="shared" si="10"/>
        <v>77</v>
      </c>
      <c r="O16" s="1"/>
      <c r="P16" s="129">
        <f t="shared" si="1"/>
        <v>0.39785710765520865</v>
      </c>
      <c r="Q16" s="130">
        <f t="shared" si="2"/>
        <v>0.40749999999999997</v>
      </c>
      <c r="R16" s="131">
        <f t="shared" si="11"/>
        <v>9.6428923447913206E-3</v>
      </c>
      <c r="T16" s="132">
        <f t="shared" si="3"/>
        <v>12698759</v>
      </c>
      <c r="U16" s="130">
        <f t="shared" si="12"/>
        <v>0.40799400042416245</v>
      </c>
      <c r="V16" s="130">
        <f t="shared" si="4"/>
        <v>0.40749999999999997</v>
      </c>
      <c r="W16" s="133">
        <f t="shared" si="13"/>
        <v>-4.9400042416247736E-4</v>
      </c>
      <c r="X16" s="78"/>
      <c r="Y16" s="75"/>
    </row>
    <row r="17" spans="1:25" x14ac:dyDescent="0.2">
      <c r="A17" s="92" t="s">
        <v>61</v>
      </c>
      <c r="B17" s="116">
        <f>_xlfn.NUMBERVALUE(EC!C18)+_xlfn.NUMBERVALUE(FS!C18)+_xlfn.NUMBERVALUE(GT!C18)+_xlfn.NUMBERVALUE(KZN!C18)+_xlfn.NUMBERVALUE(LIM!C18)+_xlfn.NUMBERVALUE(MP!C18)+_xlfn.NUMBERVALUE(NW!C18)+_xlfn.NUMBERVALUE(NC!C18)+_xlfn.NUMBERVALUE(WC!C18)</f>
        <v>14698</v>
      </c>
      <c r="C17" s="137">
        <v>27893</v>
      </c>
      <c r="D17" s="2"/>
      <c r="E17" s="93" t="str">
        <f t="shared" si="0"/>
        <v/>
      </c>
      <c r="F17" s="119" t="str">
        <f>IF(_xlfn.NUMBERVALUE(EC!I18)+_xlfn.NUMBERVALUE(FS!I18)+_xlfn.NUMBERVALUE(GT!I18)+_xlfn.NUMBERVALUE(KZN!I18)+_xlfn.NUMBERVALUE(LIM!I18)+_xlfn.NUMBERVALUE(MP!I18)+_xlfn.NUMBERVALUE(NW!I18)+_xlfn.NUMBERVALUE(NC!I18)+_xlfn.NUMBERVALUE(WC!I18)&lt;&gt;0, _xlfn.NUMBERVALUE(EC!I18)+_xlfn.NUMBERVALUE(FS!I18)+_xlfn.NUMBERVALUE(GT!I18)+_xlfn.NUMBERVALUE(KZN!I18)+_xlfn.NUMBERVALUE(LIM!I18)+_xlfn.NUMBERVALUE(MP!I18)+_xlfn.NUMBERVALUE(NW!I18)+_xlfn.NUMBERVALUE(NC!I18)+_xlfn.NUMBERVALUE(WC!I18), "")</f>
        <v/>
      </c>
      <c r="G17" s="105" t="str">
        <f t="shared" si="5"/>
        <v/>
      </c>
      <c r="H17" s="105"/>
      <c r="I17" s="91" t="str">
        <f t="shared" si="6"/>
        <v/>
      </c>
      <c r="J17" s="8" t="str">
        <f t="shared" si="7"/>
        <v/>
      </c>
      <c r="K17" s="7" t="str">
        <f t="shared" si="8"/>
        <v/>
      </c>
      <c r="L17" s="8" t="str">
        <f xml:space="preserve"> IF(K17&lt;&gt;"", IF(RANK(K17,$K$3:$K$60)+COUNTIF(K$3:K17, K17)-1&lt;=($C$64-G$61-$J$61),RANK(K17,$K$3:$K$60)+COUNTIF(K$3:K17, K17)-1,""), "")</f>
        <v/>
      </c>
      <c r="M17" s="102" t="str">
        <f t="shared" si="9"/>
        <v/>
      </c>
      <c r="N17" s="30" t="str">
        <f t="shared" si="10"/>
        <v/>
      </c>
      <c r="O17" s="1"/>
      <c r="P17" s="97">
        <f t="shared" si="1"/>
        <v>8.738986466178888E-4</v>
      </c>
      <c r="Q17" s="85">
        <f t="shared" si="2"/>
        <v>0</v>
      </c>
      <c r="R17" s="87">
        <f t="shared" si="11"/>
        <v>-8.738986466178888E-4</v>
      </c>
      <c r="T17" s="82" t="str">
        <f t="shared" si="3"/>
        <v/>
      </c>
      <c r="U17" s="85" t="str">
        <f t="shared" si="12"/>
        <v/>
      </c>
      <c r="V17" s="85" t="str">
        <f t="shared" si="4"/>
        <v/>
      </c>
      <c r="W17" s="86" t="str">
        <f t="shared" si="13"/>
        <v/>
      </c>
      <c r="X17" s="78"/>
      <c r="Y17" s="74"/>
    </row>
    <row r="18" spans="1:25" x14ac:dyDescent="0.2">
      <c r="A18" s="92" t="s">
        <v>62</v>
      </c>
      <c r="B18" s="116">
        <f>_xlfn.NUMBERVALUE(EC!C19)+_xlfn.NUMBERVALUE(FS!C19)+_xlfn.NUMBERVALUE(GT!C19)+_xlfn.NUMBERVALUE(KZN!C19)+_xlfn.NUMBERVALUE(LIM!C19)+_xlfn.NUMBERVALUE(MP!C19)+_xlfn.NUMBERVALUE(NW!C19)+_xlfn.NUMBERVALUE(NC!C19)+_xlfn.NUMBERVALUE(WC!C19)</f>
        <v>4201</v>
      </c>
      <c r="C18" s="137">
        <v>8802</v>
      </c>
      <c r="D18" s="2"/>
      <c r="E18" s="93" t="str">
        <f t="shared" si="0"/>
        <v/>
      </c>
      <c r="F18" s="119" t="str">
        <f>IF(_xlfn.NUMBERVALUE(EC!I19)+_xlfn.NUMBERVALUE(FS!I19)+_xlfn.NUMBERVALUE(GT!I19)+_xlfn.NUMBERVALUE(KZN!I19)+_xlfn.NUMBERVALUE(LIM!I19)+_xlfn.NUMBERVALUE(MP!I19)+_xlfn.NUMBERVALUE(NW!I19)+_xlfn.NUMBERVALUE(NC!I19)+_xlfn.NUMBERVALUE(WC!I19)&lt;&gt;0, _xlfn.NUMBERVALUE(EC!I19)+_xlfn.NUMBERVALUE(FS!I19)+_xlfn.NUMBERVALUE(GT!I19)+_xlfn.NUMBERVALUE(KZN!I19)+_xlfn.NUMBERVALUE(LIM!I19)+_xlfn.NUMBERVALUE(MP!I19)+_xlfn.NUMBERVALUE(NW!I19)+_xlfn.NUMBERVALUE(NC!I19)+_xlfn.NUMBERVALUE(WC!I19), "")</f>
        <v/>
      </c>
      <c r="G18" s="105" t="str">
        <f t="shared" si="5"/>
        <v/>
      </c>
      <c r="H18" s="105"/>
      <c r="I18" s="91" t="str">
        <f t="shared" si="6"/>
        <v/>
      </c>
      <c r="J18" s="8" t="str">
        <f t="shared" si="7"/>
        <v/>
      </c>
      <c r="K18" s="7" t="str">
        <f t="shared" si="8"/>
        <v/>
      </c>
      <c r="L18" s="8" t="str">
        <f xml:space="preserve"> IF(K18&lt;&gt;"", IF(RANK(K18,$K$3:$K$60)+COUNTIF(K$3:K18, K18)-1&lt;=($C$64-G$61-$J$61),RANK(K18,$K$3:$K$60)+COUNTIF(K$3:K18, K18)-1,""), "")</f>
        <v/>
      </c>
      <c r="M18" s="102" t="str">
        <f t="shared" si="9"/>
        <v/>
      </c>
      <c r="N18" s="30" t="str">
        <f t="shared" si="10"/>
        <v/>
      </c>
      <c r="O18" s="1"/>
      <c r="P18" s="97">
        <f t="shared" si="1"/>
        <v>2.7577011750369834E-4</v>
      </c>
      <c r="Q18" s="85">
        <f t="shared" si="2"/>
        <v>0</v>
      </c>
      <c r="R18" s="87">
        <f t="shared" si="11"/>
        <v>-2.7577011750369834E-4</v>
      </c>
      <c r="T18" s="82" t="str">
        <f t="shared" si="3"/>
        <v/>
      </c>
      <c r="U18" s="85" t="str">
        <f t="shared" si="12"/>
        <v/>
      </c>
      <c r="V18" s="85" t="str">
        <f t="shared" si="4"/>
        <v/>
      </c>
      <c r="W18" s="86" t="str">
        <f t="shared" si="13"/>
        <v/>
      </c>
      <c r="X18" s="78"/>
      <c r="Y18" s="74"/>
    </row>
    <row r="19" spans="1:25" x14ac:dyDescent="0.2">
      <c r="A19" s="120" t="s">
        <v>63</v>
      </c>
      <c r="B19" s="121">
        <f>_xlfn.NUMBERVALUE(EC!C20)+_xlfn.NUMBERVALUE(FS!C20)+_xlfn.NUMBERVALUE(GT!C20)+_xlfn.NUMBERVALUE(KZN!C20)+_xlfn.NUMBERVALUE(LIM!C20)+_xlfn.NUMBERVALUE(MP!C20)+_xlfn.NUMBERVALUE(NW!C20)+_xlfn.NUMBERVALUE(NC!C20)+_xlfn.NUMBERVALUE(WC!C20)</f>
        <v>66912</v>
      </c>
      <c r="C19" s="138">
        <v>130466</v>
      </c>
      <c r="D19" s="2"/>
      <c r="E19" s="122">
        <f t="shared" si="0"/>
        <v>130466</v>
      </c>
      <c r="F19" s="123" t="str">
        <f>IF(_xlfn.NUMBERVALUE(EC!I20)+_xlfn.NUMBERVALUE(FS!I20)+_xlfn.NUMBERVALUE(GT!I20)+_xlfn.NUMBERVALUE(KZN!I20)+_xlfn.NUMBERVALUE(LIM!I20)+_xlfn.NUMBERVALUE(MP!I20)+_xlfn.NUMBERVALUE(NW!I20)+_xlfn.NUMBERVALUE(NC!I20)+_xlfn.NUMBERVALUE(WC!I20)&lt;&gt;0, _xlfn.NUMBERVALUE(EC!I20)+_xlfn.NUMBERVALUE(FS!I20)+_xlfn.NUMBERVALUE(GT!I20)+_xlfn.NUMBERVALUE(KZN!I20)+_xlfn.NUMBERVALUE(LIM!I20)+_xlfn.NUMBERVALUE(MP!I20)+_xlfn.NUMBERVALUE(NW!I20)+_xlfn.NUMBERVALUE(NC!I20)+_xlfn.NUMBERVALUE(WC!I20), "")</f>
        <v/>
      </c>
      <c r="G19" s="124" t="str">
        <f t="shared" si="5"/>
        <v/>
      </c>
      <c r="H19" s="124"/>
      <c r="I19" s="125">
        <f t="shared" si="6"/>
        <v>1.680851337945606</v>
      </c>
      <c r="J19" s="123">
        <f t="shared" si="7"/>
        <v>1</v>
      </c>
      <c r="K19" s="126">
        <f t="shared" si="8"/>
        <v>52847</v>
      </c>
      <c r="L19" s="123" t="str">
        <f xml:space="preserve"> IF(K19&lt;&gt;"", IF(RANK(K19,$K$3:$K$60)+COUNTIF(K$3:K19, K19)-1&lt;=($C$64-G$61-$J$61),RANK(K19,$K$3:$K$60)+COUNTIF(K$3:K19, K19)-1,""), "")</f>
        <v/>
      </c>
      <c r="M19" s="127">
        <f t="shared" si="9"/>
        <v>1</v>
      </c>
      <c r="N19" s="128">
        <f t="shared" si="10"/>
        <v>1</v>
      </c>
      <c r="O19" s="1"/>
      <c r="P19" s="129">
        <f t="shared" si="1"/>
        <v>4.0875510282023979E-3</v>
      </c>
      <c r="Q19" s="130">
        <f t="shared" si="2"/>
        <v>2.5000000000000001E-3</v>
      </c>
      <c r="R19" s="131">
        <f t="shared" si="11"/>
        <v>-1.5875510282023979E-3</v>
      </c>
      <c r="T19" s="132">
        <f t="shared" si="3"/>
        <v>130466</v>
      </c>
      <c r="U19" s="130">
        <f t="shared" si="12"/>
        <v>4.1916966263663069E-3</v>
      </c>
      <c r="V19" s="130">
        <f t="shared" si="4"/>
        <v>2.5000000000000001E-3</v>
      </c>
      <c r="W19" s="133">
        <f t="shared" si="13"/>
        <v>-1.6916966263663068E-3</v>
      </c>
      <c r="X19" s="78"/>
      <c r="Y19" s="74"/>
    </row>
    <row r="20" spans="1:25" x14ac:dyDescent="0.2">
      <c r="A20" s="120" t="s">
        <v>64</v>
      </c>
      <c r="B20" s="121">
        <f>_xlfn.NUMBERVALUE(EC!C21)+_xlfn.NUMBERVALUE(FS!C21)+_xlfn.NUMBERVALUE(GT!C21)+_xlfn.NUMBERVALUE(KZN!C21)+_xlfn.NUMBERVALUE(LIM!C21)+_xlfn.NUMBERVALUE(MP!C21)+_xlfn.NUMBERVALUE(NW!C21)+_xlfn.NUMBERVALUE(NC!C21)+_xlfn.NUMBERVALUE(WC!C21)</f>
        <v>53404</v>
      </c>
      <c r="C20" s="138">
        <v>92472</v>
      </c>
      <c r="D20" s="2"/>
      <c r="E20" s="122">
        <f t="shared" si="0"/>
        <v>92472</v>
      </c>
      <c r="F20" s="123" t="str">
        <f>IF(_xlfn.NUMBERVALUE(EC!I21)+_xlfn.NUMBERVALUE(FS!I21)+_xlfn.NUMBERVALUE(GT!I21)+_xlfn.NUMBERVALUE(KZN!I21)+_xlfn.NUMBERVALUE(LIM!I21)+_xlfn.NUMBERVALUE(MP!I21)+_xlfn.NUMBERVALUE(NW!I21)+_xlfn.NUMBERVALUE(NC!I21)+_xlfn.NUMBERVALUE(WC!I21)&lt;&gt;0, _xlfn.NUMBERVALUE(EC!I21)+_xlfn.NUMBERVALUE(FS!I21)+_xlfn.NUMBERVALUE(GT!I21)+_xlfn.NUMBERVALUE(KZN!I21)+_xlfn.NUMBERVALUE(LIM!I21)+_xlfn.NUMBERVALUE(MP!I21)+_xlfn.NUMBERVALUE(NW!I21)+_xlfn.NUMBERVALUE(NC!I21)+_xlfn.NUMBERVALUE(WC!I21), "")</f>
        <v/>
      </c>
      <c r="G20" s="124" t="str">
        <f t="shared" si="5"/>
        <v/>
      </c>
      <c r="H20" s="124"/>
      <c r="I20" s="125">
        <f t="shared" si="6"/>
        <v>1.1913577861090712</v>
      </c>
      <c r="J20" s="123">
        <f t="shared" si="7"/>
        <v>1</v>
      </c>
      <c r="K20" s="126">
        <f t="shared" si="8"/>
        <v>14853</v>
      </c>
      <c r="L20" s="123" t="str">
        <f xml:space="preserve"> IF(K20&lt;&gt;"", IF(RANK(K20,$K$3:$K$60)+COUNTIF(K$3:K20, K20)-1&lt;=($C$64-G$61-$J$61),RANK(K20,$K$3:$K$60)+COUNTIF(K$3:K20, K20)-1,""), "")</f>
        <v/>
      </c>
      <c r="M20" s="127">
        <f t="shared" si="9"/>
        <v>1</v>
      </c>
      <c r="N20" s="128">
        <f t="shared" si="10"/>
        <v>1</v>
      </c>
      <c r="O20" s="1"/>
      <c r="P20" s="129">
        <f t="shared" si="1"/>
        <v>2.8971840838220848E-3</v>
      </c>
      <c r="Q20" s="130">
        <f t="shared" si="2"/>
        <v>2.5000000000000001E-3</v>
      </c>
      <c r="R20" s="131">
        <f t="shared" si="11"/>
        <v>-3.9718408382208477E-4</v>
      </c>
      <c r="T20" s="132">
        <f t="shared" si="3"/>
        <v>92472</v>
      </c>
      <c r="U20" s="130">
        <f t="shared" si="12"/>
        <v>2.9710006471674239E-3</v>
      </c>
      <c r="V20" s="130">
        <f t="shared" si="4"/>
        <v>2.5000000000000001E-3</v>
      </c>
      <c r="W20" s="133">
        <f t="shared" si="13"/>
        <v>-4.7100064716742388E-4</v>
      </c>
      <c r="X20" s="78"/>
      <c r="Y20" s="74"/>
    </row>
    <row r="21" spans="1:25" x14ac:dyDescent="0.2">
      <c r="A21" s="92" t="s">
        <v>65</v>
      </c>
      <c r="B21" s="116">
        <f>_xlfn.NUMBERVALUE(EC!C22)+_xlfn.NUMBERVALUE(FS!C22)+_xlfn.NUMBERVALUE(GT!C22)+_xlfn.NUMBERVALUE(KZN!C22)+_xlfn.NUMBERVALUE(LIM!C22)+_xlfn.NUMBERVALUE(MP!C22)+_xlfn.NUMBERVALUE(NW!C22)+_xlfn.NUMBERVALUE(NC!C22)+_xlfn.NUMBERVALUE(WC!C22)</f>
        <v>1647</v>
      </c>
      <c r="C21" s="137">
        <v>5340</v>
      </c>
      <c r="D21" s="2"/>
      <c r="E21" s="93" t="str">
        <f t="shared" si="0"/>
        <v/>
      </c>
      <c r="F21" s="119" t="str">
        <f>IF(_xlfn.NUMBERVALUE(EC!I22)+_xlfn.NUMBERVALUE(FS!I22)+_xlfn.NUMBERVALUE(GT!I22)+_xlfn.NUMBERVALUE(KZN!I22)+_xlfn.NUMBERVALUE(LIM!I22)+_xlfn.NUMBERVALUE(MP!I22)+_xlfn.NUMBERVALUE(NW!I22)+_xlfn.NUMBERVALUE(NC!I22)+_xlfn.NUMBERVALUE(WC!I22)&lt;&gt;0, _xlfn.NUMBERVALUE(EC!I22)+_xlfn.NUMBERVALUE(FS!I22)+_xlfn.NUMBERVALUE(GT!I22)+_xlfn.NUMBERVALUE(KZN!I22)+_xlfn.NUMBERVALUE(LIM!I22)+_xlfn.NUMBERVALUE(MP!I22)+_xlfn.NUMBERVALUE(NW!I22)+_xlfn.NUMBERVALUE(NC!I22)+_xlfn.NUMBERVALUE(WC!I22), "")</f>
        <v/>
      </c>
      <c r="G21" s="105" t="str">
        <f t="shared" si="5"/>
        <v/>
      </c>
      <c r="H21" s="105"/>
      <c r="I21" s="91" t="str">
        <f t="shared" si="6"/>
        <v/>
      </c>
      <c r="J21" s="8" t="str">
        <f t="shared" si="7"/>
        <v/>
      </c>
      <c r="K21" s="7" t="str">
        <f t="shared" si="8"/>
        <v/>
      </c>
      <c r="L21" s="8" t="str">
        <f xml:space="preserve"> IF(K21&lt;&gt;"", IF(RANK(K21,$K$3:$K$60)+COUNTIF(K$3:K21, K21)-1&lt;=($C$64-G$61-$J$61),RANK(K21,$K$3:$K$60)+COUNTIF(K$3:K21, K21)-1,""), "")</f>
        <v/>
      </c>
      <c r="M21" s="102" t="str">
        <f t="shared" si="9"/>
        <v/>
      </c>
      <c r="N21" s="30" t="str">
        <f t="shared" si="10"/>
        <v/>
      </c>
      <c r="O21" s="1"/>
      <c r="P21" s="97">
        <f t="shared" si="1"/>
        <v>1.6730429759938072E-4</v>
      </c>
      <c r="Q21" s="85">
        <f t="shared" si="2"/>
        <v>0</v>
      </c>
      <c r="R21" s="87">
        <f t="shared" si="11"/>
        <v>-1.6730429759938072E-4</v>
      </c>
      <c r="T21" s="82" t="str">
        <f t="shared" si="3"/>
        <v/>
      </c>
      <c r="U21" s="85" t="str">
        <f t="shared" si="12"/>
        <v/>
      </c>
      <c r="V21" s="85" t="str">
        <f t="shared" si="4"/>
        <v/>
      </c>
      <c r="W21" s="86" t="str">
        <f t="shared" si="13"/>
        <v/>
      </c>
      <c r="X21" s="78"/>
      <c r="Y21" s="74"/>
    </row>
    <row r="22" spans="1:25" x14ac:dyDescent="0.2">
      <c r="A22" s="92" t="s">
        <v>66</v>
      </c>
      <c r="B22" s="116">
        <f>_xlfn.NUMBERVALUE(EC!C23)+_xlfn.NUMBERVALUE(FS!C23)+_xlfn.NUMBERVALUE(GT!C23)+_xlfn.NUMBERVALUE(KZN!C23)+_xlfn.NUMBERVALUE(LIM!C23)+_xlfn.NUMBERVALUE(MP!C23)+_xlfn.NUMBERVALUE(NW!C23)+_xlfn.NUMBERVALUE(NC!C23)+_xlfn.NUMBERVALUE(WC!C23)</f>
        <v>11236</v>
      </c>
      <c r="C22" s="137">
        <v>20569</v>
      </c>
      <c r="D22" s="2"/>
      <c r="E22" s="93" t="str">
        <f t="shared" si="0"/>
        <v/>
      </c>
      <c r="F22" s="119" t="str">
        <f>IF(_xlfn.NUMBERVALUE(EC!I23)+_xlfn.NUMBERVALUE(FS!I23)+_xlfn.NUMBERVALUE(GT!I23)+_xlfn.NUMBERVALUE(KZN!I23)+_xlfn.NUMBERVALUE(LIM!I23)+_xlfn.NUMBERVALUE(MP!I23)+_xlfn.NUMBERVALUE(NW!I23)+_xlfn.NUMBERVALUE(NC!I23)+_xlfn.NUMBERVALUE(WC!I23)&lt;&gt;0, _xlfn.NUMBERVALUE(EC!I23)+_xlfn.NUMBERVALUE(FS!I23)+_xlfn.NUMBERVALUE(GT!I23)+_xlfn.NUMBERVALUE(KZN!I23)+_xlfn.NUMBERVALUE(LIM!I23)+_xlfn.NUMBERVALUE(MP!I23)+_xlfn.NUMBERVALUE(NW!I23)+_xlfn.NUMBERVALUE(NC!I23)+_xlfn.NUMBERVALUE(WC!I23), "")</f>
        <v/>
      </c>
      <c r="G22" s="105" t="str">
        <f t="shared" si="5"/>
        <v/>
      </c>
      <c r="H22" s="105"/>
      <c r="I22" s="91" t="str">
        <f t="shared" si="6"/>
        <v/>
      </c>
      <c r="J22" s="8" t="str">
        <f t="shared" si="7"/>
        <v/>
      </c>
      <c r="K22" s="7" t="str">
        <f t="shared" si="8"/>
        <v/>
      </c>
      <c r="L22" s="8" t="str">
        <f xml:space="preserve"> IF(K22&lt;&gt;"", IF(RANK(K22,$K$3:$K$60)+COUNTIF(K$3:K22, K22)-1&lt;=($C$64-G$61-$J$61),RANK(K22,$K$3:$K$60)+COUNTIF(K$3:K22, K22)-1,""), "")</f>
        <v/>
      </c>
      <c r="M22" s="102" t="str">
        <f t="shared" si="9"/>
        <v/>
      </c>
      <c r="N22" s="30" t="str">
        <f t="shared" si="10"/>
        <v/>
      </c>
      <c r="O22" s="1"/>
      <c r="P22" s="97">
        <f t="shared" si="1"/>
        <v>6.4443484968570444E-4</v>
      </c>
      <c r="Q22" s="85">
        <f t="shared" si="2"/>
        <v>0</v>
      </c>
      <c r="R22" s="87">
        <f t="shared" si="11"/>
        <v>-6.4443484968570444E-4</v>
      </c>
      <c r="T22" s="82" t="str">
        <f t="shared" si="3"/>
        <v/>
      </c>
      <c r="U22" s="85" t="str">
        <f t="shared" si="12"/>
        <v/>
      </c>
      <c r="V22" s="85" t="str">
        <f t="shared" si="4"/>
        <v/>
      </c>
      <c r="W22" s="86" t="str">
        <f t="shared" si="13"/>
        <v/>
      </c>
      <c r="X22" s="78"/>
      <c r="Y22" s="74"/>
    </row>
    <row r="23" spans="1:25" x14ac:dyDescent="0.2">
      <c r="A23" s="92" t="s">
        <v>67</v>
      </c>
      <c r="B23" s="116">
        <f>_xlfn.NUMBERVALUE(EC!C24)+_xlfn.NUMBERVALUE(FS!C24)+_xlfn.NUMBERVALUE(GT!C24)+_xlfn.NUMBERVALUE(KZN!C24)+_xlfn.NUMBERVALUE(LIM!C24)+_xlfn.NUMBERVALUE(MP!C24)+_xlfn.NUMBERVALUE(NW!C24)+_xlfn.NUMBERVALUE(NC!C24)+_xlfn.NUMBERVALUE(WC!C24)</f>
        <v>18416</v>
      </c>
      <c r="C23" s="137">
        <v>40475</v>
      </c>
      <c r="D23" s="2"/>
      <c r="E23" s="93" t="str">
        <f t="shared" si="0"/>
        <v/>
      </c>
      <c r="F23" s="119" t="str">
        <f>IF(_xlfn.NUMBERVALUE(EC!I24)+_xlfn.NUMBERVALUE(FS!I24)+_xlfn.NUMBERVALUE(GT!I24)+_xlfn.NUMBERVALUE(KZN!I24)+_xlfn.NUMBERVALUE(LIM!I24)+_xlfn.NUMBERVALUE(MP!I24)+_xlfn.NUMBERVALUE(NW!I24)+_xlfn.NUMBERVALUE(NC!I24)+_xlfn.NUMBERVALUE(WC!I24)&lt;&gt;0, _xlfn.NUMBERVALUE(EC!I24)+_xlfn.NUMBERVALUE(FS!I24)+_xlfn.NUMBERVALUE(GT!I24)+_xlfn.NUMBERVALUE(KZN!I24)+_xlfn.NUMBERVALUE(LIM!I24)+_xlfn.NUMBERVALUE(MP!I24)+_xlfn.NUMBERVALUE(NW!I24)+_xlfn.NUMBERVALUE(NC!I24)+_xlfn.NUMBERVALUE(WC!I24), "")</f>
        <v/>
      </c>
      <c r="G23" s="105" t="str">
        <f t="shared" si="5"/>
        <v/>
      </c>
      <c r="H23" s="105"/>
      <c r="I23" s="91" t="str">
        <f t="shared" si="6"/>
        <v/>
      </c>
      <c r="J23" s="8" t="str">
        <f t="shared" si="7"/>
        <v/>
      </c>
      <c r="K23" s="7" t="str">
        <f t="shared" si="8"/>
        <v/>
      </c>
      <c r="L23" s="8" t="str">
        <f xml:space="preserve"> IF(K23&lt;&gt;"", IF(RANK(K23,$K$3:$K$60)+COUNTIF(K$3:K23, K23)-1&lt;=($C$64-G$61-$J$61),RANK(K23,$K$3:$K$60)+COUNTIF(K$3:K23, K23)-1,""), "")</f>
        <v/>
      </c>
      <c r="M23" s="102" t="str">
        <f t="shared" si="9"/>
        <v/>
      </c>
      <c r="N23" s="30" t="str">
        <f t="shared" si="10"/>
        <v/>
      </c>
      <c r="O23" s="1"/>
      <c r="P23" s="97">
        <f t="shared" si="1"/>
        <v>1.2680976489391263E-3</v>
      </c>
      <c r="Q23" s="85">
        <f t="shared" si="2"/>
        <v>0</v>
      </c>
      <c r="R23" s="87">
        <f t="shared" si="11"/>
        <v>-1.2680976489391263E-3</v>
      </c>
      <c r="T23" s="82" t="str">
        <f t="shared" si="3"/>
        <v/>
      </c>
      <c r="U23" s="85" t="str">
        <f t="shared" si="12"/>
        <v/>
      </c>
      <c r="V23" s="85" t="str">
        <f t="shared" si="4"/>
        <v/>
      </c>
      <c r="W23" s="86" t="str">
        <f t="shared" si="13"/>
        <v/>
      </c>
      <c r="X23" s="78"/>
      <c r="Y23" s="74"/>
    </row>
    <row r="24" spans="1:25" x14ac:dyDescent="0.2">
      <c r="A24" s="92" t="s">
        <v>68</v>
      </c>
      <c r="B24" s="116">
        <f>_xlfn.NUMBERVALUE(EC!C25)+_xlfn.NUMBERVALUE(FS!C25)+_xlfn.NUMBERVALUE(GT!C25)+_xlfn.NUMBERVALUE(KZN!C25)+_xlfn.NUMBERVALUE(LIM!C25)+_xlfn.NUMBERVALUE(MP!C25)+_xlfn.NUMBERVALUE(NW!C25)+_xlfn.NUMBERVALUE(NC!C25)+_xlfn.NUMBERVALUE(WC!C25)</f>
        <v>18761</v>
      </c>
      <c r="C24" s="137">
        <v>37809</v>
      </c>
      <c r="D24" s="2"/>
      <c r="E24" s="93" t="str">
        <f t="shared" si="0"/>
        <v/>
      </c>
      <c r="F24" s="119" t="str">
        <f>IF(_xlfn.NUMBERVALUE(EC!I25)+_xlfn.NUMBERVALUE(FS!I25)+_xlfn.NUMBERVALUE(GT!I25)+_xlfn.NUMBERVALUE(KZN!I25)+_xlfn.NUMBERVALUE(LIM!I25)+_xlfn.NUMBERVALUE(MP!I25)+_xlfn.NUMBERVALUE(NW!I25)+_xlfn.NUMBERVALUE(NC!I25)+_xlfn.NUMBERVALUE(WC!I25)&lt;&gt;0, _xlfn.NUMBERVALUE(EC!I25)+_xlfn.NUMBERVALUE(FS!I25)+_xlfn.NUMBERVALUE(GT!I25)+_xlfn.NUMBERVALUE(KZN!I25)+_xlfn.NUMBERVALUE(LIM!I25)+_xlfn.NUMBERVALUE(MP!I25)+_xlfn.NUMBERVALUE(NW!I25)+_xlfn.NUMBERVALUE(NC!I25)+_xlfn.NUMBERVALUE(WC!I25), "")</f>
        <v/>
      </c>
      <c r="G24" s="105" t="str">
        <f t="shared" si="5"/>
        <v/>
      </c>
      <c r="H24" s="105"/>
      <c r="I24" s="91" t="str">
        <f t="shared" si="6"/>
        <v/>
      </c>
      <c r="J24" s="8" t="str">
        <f t="shared" si="7"/>
        <v/>
      </c>
      <c r="K24" s="7" t="str">
        <f t="shared" si="8"/>
        <v/>
      </c>
      <c r="L24" s="8" t="str">
        <f xml:space="preserve"> IF(K24&lt;&gt;"", IF(RANK(K24,$K$3:$K$60)+COUNTIF(K$3:K24, K24)-1&lt;=($C$64-G$61-$J$61),RANK(K24,$K$3:$K$60)+COUNTIF(K$3:K24, K24)-1,""), "")</f>
        <v/>
      </c>
      <c r="M24" s="102" t="str">
        <f t="shared" si="9"/>
        <v/>
      </c>
      <c r="N24" s="30" t="str">
        <f t="shared" si="10"/>
        <v/>
      </c>
      <c r="O24" s="1"/>
      <c r="P24" s="97">
        <f t="shared" si="1"/>
        <v>1.1845708217106713E-3</v>
      </c>
      <c r="Q24" s="85">
        <f t="shared" si="2"/>
        <v>0</v>
      </c>
      <c r="R24" s="87">
        <f t="shared" si="11"/>
        <v>-1.1845708217106713E-3</v>
      </c>
      <c r="T24" s="82" t="str">
        <f t="shared" si="3"/>
        <v/>
      </c>
      <c r="U24" s="85" t="str">
        <f t="shared" si="12"/>
        <v/>
      </c>
      <c r="V24" s="85" t="str">
        <f t="shared" si="4"/>
        <v/>
      </c>
      <c r="W24" s="86" t="str">
        <f t="shared" si="13"/>
        <v/>
      </c>
      <c r="X24" s="78"/>
      <c r="Y24" s="74"/>
    </row>
    <row r="25" spans="1:25" x14ac:dyDescent="0.2">
      <c r="A25" s="120" t="s">
        <v>69</v>
      </c>
      <c r="B25" s="121">
        <f>_xlfn.NUMBERVALUE(EC!C26)+_xlfn.NUMBERVALUE(FS!C26)+_xlfn.NUMBERVALUE(GT!C26)+_xlfn.NUMBERVALUE(KZN!C26)+_xlfn.NUMBERVALUE(LIM!C26)+_xlfn.NUMBERVALUE(MP!C26)+_xlfn.NUMBERVALUE(NW!C26)+_xlfn.NUMBERVALUE(NC!C26)+_xlfn.NUMBERVALUE(WC!C26)</f>
        <v>69490</v>
      </c>
      <c r="C25" s="138">
        <v>135413</v>
      </c>
      <c r="D25" s="2"/>
      <c r="E25" s="122">
        <f t="shared" si="0"/>
        <v>135413</v>
      </c>
      <c r="F25" s="123" t="str">
        <f>IF(_xlfn.NUMBERVALUE(EC!I26)+_xlfn.NUMBERVALUE(FS!I26)+_xlfn.NUMBERVALUE(GT!I26)+_xlfn.NUMBERVALUE(KZN!I26)+_xlfn.NUMBERVALUE(LIM!I26)+_xlfn.NUMBERVALUE(MP!I26)+_xlfn.NUMBERVALUE(NW!I26)+_xlfn.NUMBERVALUE(NC!I26)+_xlfn.NUMBERVALUE(WC!I26)&lt;&gt;0, _xlfn.NUMBERVALUE(EC!I26)+_xlfn.NUMBERVALUE(FS!I26)+_xlfn.NUMBERVALUE(GT!I26)+_xlfn.NUMBERVALUE(KZN!I26)+_xlfn.NUMBERVALUE(LIM!I26)+_xlfn.NUMBERVALUE(MP!I26)+_xlfn.NUMBERVALUE(NW!I26)+_xlfn.NUMBERVALUE(NC!I26)+_xlfn.NUMBERVALUE(WC!I26), "")</f>
        <v/>
      </c>
      <c r="G25" s="124" t="str">
        <f t="shared" si="5"/>
        <v/>
      </c>
      <c r="H25" s="124"/>
      <c r="I25" s="125">
        <f t="shared" si="6"/>
        <v>1.7445857328746828</v>
      </c>
      <c r="J25" s="123">
        <f t="shared" si="7"/>
        <v>1</v>
      </c>
      <c r="K25" s="126">
        <f t="shared" si="8"/>
        <v>57794</v>
      </c>
      <c r="L25" s="123">
        <f xml:space="preserve"> IF(K25&lt;&gt;"", IF(RANK(K25,$K$3:$K$60)+COUNTIF(K$3:K25, K25)-1&lt;=($C$64-G$61-$J$61),RANK(K25,$K$3:$K$60)+COUNTIF(K$3:K25, K25)-1,""), "")</f>
        <v>5</v>
      </c>
      <c r="M25" s="127">
        <f t="shared" si="9"/>
        <v>2</v>
      </c>
      <c r="N25" s="128">
        <f t="shared" si="10"/>
        <v>2</v>
      </c>
      <c r="O25" s="1"/>
      <c r="P25" s="129">
        <f t="shared" si="1"/>
        <v>4.2425424814278917E-3</v>
      </c>
      <c r="Q25" s="130">
        <f t="shared" si="2"/>
        <v>5.0000000000000001E-3</v>
      </c>
      <c r="R25" s="131">
        <f t="shared" si="11"/>
        <v>7.5745751857210844E-4</v>
      </c>
      <c r="T25" s="132">
        <f t="shared" si="3"/>
        <v>135413</v>
      </c>
      <c r="U25" s="130">
        <f t="shared" si="12"/>
        <v>4.3506370645696249E-3</v>
      </c>
      <c r="V25" s="130">
        <f t="shared" si="4"/>
        <v>5.0000000000000001E-3</v>
      </c>
      <c r="W25" s="133">
        <f t="shared" si="13"/>
        <v>6.493629354303752E-4</v>
      </c>
      <c r="X25" s="78"/>
      <c r="Y25" s="74"/>
    </row>
    <row r="26" spans="1:25" x14ac:dyDescent="0.2">
      <c r="A26" s="92" t="s">
        <v>70</v>
      </c>
      <c r="B26" s="116">
        <f>_xlfn.NUMBERVALUE(EC!C27)+_xlfn.NUMBERVALUE(FS!C27)+_xlfn.NUMBERVALUE(GT!C27)+_xlfn.NUMBERVALUE(KZN!C27)+_xlfn.NUMBERVALUE(LIM!C27)+_xlfn.NUMBERVALUE(MP!C27)+_xlfn.NUMBERVALUE(NW!C27)+_xlfn.NUMBERVALUE(NC!C27)+_xlfn.NUMBERVALUE(WC!C27)</f>
        <v>4089</v>
      </c>
      <c r="C26" s="137">
        <v>7081</v>
      </c>
      <c r="D26" s="2"/>
      <c r="E26" s="93" t="str">
        <f t="shared" si="0"/>
        <v/>
      </c>
      <c r="F26" s="119" t="str">
        <f>IF(_xlfn.NUMBERVALUE(EC!I27)+_xlfn.NUMBERVALUE(FS!I27)+_xlfn.NUMBERVALUE(GT!I27)+_xlfn.NUMBERVALUE(KZN!I27)+_xlfn.NUMBERVALUE(LIM!I27)+_xlfn.NUMBERVALUE(MP!I27)+_xlfn.NUMBERVALUE(NW!I27)+_xlfn.NUMBERVALUE(NC!I27)+_xlfn.NUMBERVALUE(WC!I27)&lt;&gt;0, _xlfn.NUMBERVALUE(EC!I27)+_xlfn.NUMBERVALUE(FS!I27)+_xlfn.NUMBERVALUE(GT!I27)+_xlfn.NUMBERVALUE(KZN!I27)+_xlfn.NUMBERVALUE(LIM!I27)+_xlfn.NUMBERVALUE(MP!I27)+_xlfn.NUMBERVALUE(NW!I27)+_xlfn.NUMBERVALUE(NC!I27)+_xlfn.NUMBERVALUE(WC!I27), "")</f>
        <v/>
      </c>
      <c r="G26" s="105" t="str">
        <f t="shared" si="5"/>
        <v/>
      </c>
      <c r="H26" s="105"/>
      <c r="I26" s="91" t="str">
        <f t="shared" si="6"/>
        <v/>
      </c>
      <c r="J26" s="8" t="str">
        <f t="shared" si="7"/>
        <v/>
      </c>
      <c r="K26" s="7" t="str">
        <f t="shared" si="8"/>
        <v/>
      </c>
      <c r="L26" s="8" t="str">
        <f xml:space="preserve"> IF(K26&lt;&gt;"", IF(RANK(K26,$K$3:$K$60)+COUNTIF(K$3:K26, K26)-1&lt;=($C$64-G$61-$J$61),RANK(K26,$K$3:$K$60)+COUNTIF(K$3:K26, K26)-1,""), "")</f>
        <v/>
      </c>
      <c r="M26" s="102" t="str">
        <f t="shared" si="9"/>
        <v/>
      </c>
      <c r="N26" s="30" t="str">
        <f t="shared" si="10"/>
        <v/>
      </c>
      <c r="O26" s="1"/>
      <c r="P26" s="97">
        <f t="shared" si="1"/>
        <v>2.2185051147962824E-4</v>
      </c>
      <c r="Q26" s="85">
        <f t="shared" si="2"/>
        <v>0</v>
      </c>
      <c r="R26" s="87">
        <f t="shared" si="11"/>
        <v>-2.2185051147962824E-4</v>
      </c>
      <c r="T26" s="82" t="str">
        <f t="shared" si="3"/>
        <v/>
      </c>
      <c r="U26" s="85" t="str">
        <f t="shared" si="12"/>
        <v/>
      </c>
      <c r="V26" s="85" t="str">
        <f t="shared" si="4"/>
        <v/>
      </c>
      <c r="W26" s="86" t="str">
        <f t="shared" si="13"/>
        <v/>
      </c>
      <c r="X26" s="78"/>
      <c r="Y26" s="74"/>
    </row>
    <row r="27" spans="1:25" x14ac:dyDescent="0.2">
      <c r="A27" s="92" t="s">
        <v>71</v>
      </c>
      <c r="B27" s="116">
        <f>_xlfn.NUMBERVALUE(EC!C28)+_xlfn.NUMBERVALUE(FS!C28)+_xlfn.NUMBERVALUE(GT!C28)+_xlfn.NUMBERVALUE(KZN!C28)+_xlfn.NUMBERVALUE(LIM!C28)+_xlfn.NUMBERVALUE(MP!C28)+_xlfn.NUMBERVALUE(NW!C28)+_xlfn.NUMBERVALUE(NC!C28)+_xlfn.NUMBERVALUE(WC!C28)</f>
        <v>16791</v>
      </c>
      <c r="C27" s="137">
        <v>30968</v>
      </c>
      <c r="D27" s="2"/>
      <c r="E27" s="93" t="str">
        <f t="shared" si="0"/>
        <v/>
      </c>
      <c r="F27" s="119" t="str">
        <f>IF(_xlfn.NUMBERVALUE(EC!I28)+_xlfn.NUMBERVALUE(FS!I28)+_xlfn.NUMBERVALUE(GT!I28)+_xlfn.NUMBERVALUE(KZN!I28)+_xlfn.NUMBERVALUE(LIM!I28)+_xlfn.NUMBERVALUE(MP!I28)+_xlfn.NUMBERVALUE(NW!I28)+_xlfn.NUMBERVALUE(NC!I28)+_xlfn.NUMBERVALUE(WC!I28)&lt;&gt;0, _xlfn.NUMBERVALUE(EC!I28)+_xlfn.NUMBERVALUE(FS!I28)+_xlfn.NUMBERVALUE(GT!I28)+_xlfn.NUMBERVALUE(KZN!I28)+_xlfn.NUMBERVALUE(LIM!I28)+_xlfn.NUMBERVALUE(MP!I28)+_xlfn.NUMBERVALUE(NW!I28)+_xlfn.NUMBERVALUE(NC!I28)+_xlfn.NUMBERVALUE(WC!I28), "")</f>
        <v/>
      </c>
      <c r="G27" s="105" t="str">
        <f t="shared" si="5"/>
        <v/>
      </c>
      <c r="H27" s="105"/>
      <c r="I27" s="91" t="str">
        <f t="shared" si="6"/>
        <v/>
      </c>
      <c r="J27" s="8" t="str">
        <f t="shared" si="7"/>
        <v/>
      </c>
      <c r="K27" s="7" t="str">
        <f t="shared" si="8"/>
        <v/>
      </c>
      <c r="L27" s="8" t="str">
        <f xml:space="preserve"> IF(K27&lt;&gt;"", IF(RANK(K27,$K$3:$K$60)+COUNTIF(K$3:K27, K27)-1&lt;=($C$64-G$61-$J$61),RANK(K27,$K$3:$K$60)+COUNTIF(K$3:K27, K27)-1,""), "")</f>
        <v/>
      </c>
      <c r="M27" s="102" t="str">
        <f t="shared" si="9"/>
        <v/>
      </c>
      <c r="N27" s="30" t="str">
        <f t="shared" si="10"/>
        <v/>
      </c>
      <c r="O27" s="1"/>
      <c r="P27" s="97">
        <f t="shared" si="1"/>
        <v>9.7023960450517261E-4</v>
      </c>
      <c r="Q27" s="85">
        <f t="shared" si="2"/>
        <v>0</v>
      </c>
      <c r="R27" s="87">
        <f t="shared" si="11"/>
        <v>-9.7023960450517261E-4</v>
      </c>
      <c r="T27" s="82" t="str">
        <f t="shared" si="3"/>
        <v/>
      </c>
      <c r="U27" s="85" t="str">
        <f t="shared" si="12"/>
        <v/>
      </c>
      <c r="V27" s="85" t="str">
        <f t="shared" si="4"/>
        <v/>
      </c>
      <c r="W27" s="86" t="str">
        <f t="shared" si="13"/>
        <v/>
      </c>
      <c r="X27" s="78"/>
      <c r="Y27" s="74"/>
    </row>
    <row r="28" spans="1:25" x14ac:dyDescent="0.2">
      <c r="A28" s="92" t="s">
        <v>72</v>
      </c>
      <c r="B28" s="116">
        <f>_xlfn.NUMBERVALUE(EC!C29)+_xlfn.NUMBERVALUE(FS!C29)+_xlfn.NUMBERVALUE(GT!C29)+_xlfn.NUMBERVALUE(KZN!C29)+_xlfn.NUMBERVALUE(LIM!C29)+_xlfn.NUMBERVALUE(MP!C29)+_xlfn.NUMBERVALUE(NW!C29)+_xlfn.NUMBERVALUE(NC!C29)+_xlfn.NUMBERVALUE(WC!C29)</f>
        <v>1124</v>
      </c>
      <c r="C28" s="137">
        <v>8548</v>
      </c>
      <c r="D28" s="2"/>
      <c r="E28" s="93" t="str">
        <f t="shared" si="0"/>
        <v/>
      </c>
      <c r="F28" s="119" t="str">
        <f>IF(_xlfn.NUMBERVALUE(EC!I29)+_xlfn.NUMBERVALUE(FS!I29)+_xlfn.NUMBERVALUE(GT!I29)+_xlfn.NUMBERVALUE(KZN!I29)+_xlfn.NUMBERVALUE(LIM!I29)+_xlfn.NUMBERVALUE(MP!I29)+_xlfn.NUMBERVALUE(NW!I29)+_xlfn.NUMBERVALUE(NC!I29)+_xlfn.NUMBERVALUE(WC!I29)&lt;&gt;0, _xlfn.NUMBERVALUE(EC!I29)+_xlfn.NUMBERVALUE(FS!I29)+_xlfn.NUMBERVALUE(GT!I29)+_xlfn.NUMBERVALUE(KZN!I29)+_xlfn.NUMBERVALUE(LIM!I29)+_xlfn.NUMBERVALUE(MP!I29)+_xlfn.NUMBERVALUE(NW!I29)+_xlfn.NUMBERVALUE(NC!I29)+_xlfn.NUMBERVALUE(WC!I29), "")</f>
        <v/>
      </c>
      <c r="G28" s="105" t="str">
        <f t="shared" si="5"/>
        <v/>
      </c>
      <c r="H28" s="105"/>
      <c r="I28" s="91" t="str">
        <f t="shared" si="6"/>
        <v/>
      </c>
      <c r="J28" s="8" t="str">
        <f t="shared" si="7"/>
        <v/>
      </c>
      <c r="K28" s="7" t="str">
        <f t="shared" si="8"/>
        <v/>
      </c>
      <c r="L28" s="8" t="str">
        <f xml:space="preserve"> IF(K28&lt;&gt;"", IF(RANK(K28,$K$3:$K$60)+COUNTIF(K$3:K28, K28)-1&lt;=($C$64-G$61-$J$61),RANK(K28,$K$3:$K$60)+COUNTIF(K$3:K28, K28)-1,""), "")</f>
        <v/>
      </c>
      <c r="M28" s="102" t="str">
        <f t="shared" si="9"/>
        <v/>
      </c>
      <c r="N28" s="30" t="str">
        <f t="shared" si="10"/>
        <v/>
      </c>
      <c r="O28" s="1"/>
      <c r="P28" s="97">
        <f t="shared" si="1"/>
        <v>2.6781219773024464E-4</v>
      </c>
      <c r="Q28" s="85">
        <f t="shared" si="2"/>
        <v>0</v>
      </c>
      <c r="R28" s="87">
        <f t="shared" si="11"/>
        <v>-2.6781219773024464E-4</v>
      </c>
      <c r="T28" s="82" t="str">
        <f t="shared" si="3"/>
        <v/>
      </c>
      <c r="U28" s="85" t="str">
        <f t="shared" si="12"/>
        <v/>
      </c>
      <c r="V28" s="85" t="str">
        <f t="shared" si="4"/>
        <v/>
      </c>
      <c r="W28" s="86" t="str">
        <f t="shared" si="13"/>
        <v/>
      </c>
      <c r="X28" s="78"/>
      <c r="Y28" s="74"/>
    </row>
    <row r="29" spans="1:25" x14ac:dyDescent="0.2">
      <c r="A29" s="120" t="s">
        <v>73</v>
      </c>
      <c r="B29" s="121">
        <f>_xlfn.NUMBERVALUE(EC!C30)+_xlfn.NUMBERVALUE(FS!C30)+_xlfn.NUMBERVALUE(GT!C30)+_xlfn.NUMBERVALUE(KZN!C30)+_xlfn.NUMBERVALUE(LIM!C30)+_xlfn.NUMBERVALUE(MP!C30)+_xlfn.NUMBERVALUE(NW!C30)+_xlfn.NUMBERVALUE(NC!C30)+_xlfn.NUMBERVALUE(WC!C30)</f>
        <v>3454497</v>
      </c>
      <c r="C29" s="138">
        <v>6961361</v>
      </c>
      <c r="D29" s="2"/>
      <c r="E29" s="122">
        <f t="shared" si="0"/>
        <v>6961361</v>
      </c>
      <c r="F29" s="123">
        <f>IF(_xlfn.NUMBERVALUE(EC!I30)+_xlfn.NUMBERVALUE(FS!I30)+_xlfn.NUMBERVALUE(GT!I30)+_xlfn.NUMBERVALUE(KZN!I30)+_xlfn.NUMBERVALUE(LIM!I30)+_xlfn.NUMBERVALUE(MP!I30)+_xlfn.NUMBERVALUE(NW!I30)+_xlfn.NUMBERVALUE(NC!I30)+_xlfn.NUMBERVALUE(WC!I30)&lt;&gt;0, _xlfn.NUMBERVALUE(EC!I30)+_xlfn.NUMBERVALUE(FS!I30)+_xlfn.NUMBERVALUE(GT!I30)+_xlfn.NUMBERVALUE(KZN!I30)+_xlfn.NUMBERVALUE(LIM!I30)+_xlfn.NUMBERVALUE(MP!I30)+_xlfn.NUMBERVALUE(NW!I30)+_xlfn.NUMBERVALUE(NC!I30)+_xlfn.NUMBERVALUE(WC!I30), "")</f>
        <v>45</v>
      </c>
      <c r="G29" s="124" t="str">
        <f t="shared" si="5"/>
        <v/>
      </c>
      <c r="H29" s="124"/>
      <c r="I29" s="125">
        <f t="shared" si="6"/>
        <v>89.686301034540506</v>
      </c>
      <c r="J29" s="123">
        <f t="shared" si="7"/>
        <v>89</v>
      </c>
      <c r="K29" s="126">
        <f t="shared" si="8"/>
        <v>53270</v>
      </c>
      <c r="L29" s="123">
        <f xml:space="preserve"> IF(K29&lt;&gt;"", IF(RANK(K29,$K$3:$K$60)+COUNTIF(K$3:K29, K29)-1&lt;=($C$64-G$61-$J$61),RANK(K29,$K$3:$K$60)+COUNTIF(K$3:K29, K29)-1,""), "")</f>
        <v>7</v>
      </c>
      <c r="M29" s="127">
        <f t="shared" si="9"/>
        <v>90</v>
      </c>
      <c r="N29" s="128">
        <f t="shared" si="10"/>
        <v>45</v>
      </c>
      <c r="O29" s="1"/>
      <c r="P29" s="129">
        <f t="shared" si="1"/>
        <v>0.21810217461436751</v>
      </c>
      <c r="Q29" s="130">
        <f t="shared" si="2"/>
        <v>0.22500000000000001</v>
      </c>
      <c r="R29" s="131">
        <f t="shared" si="11"/>
        <v>6.8978253856324945E-3</v>
      </c>
      <c r="T29" s="132">
        <f t="shared" si="3"/>
        <v>6961361</v>
      </c>
      <c r="U29" s="130">
        <f t="shared" si="12"/>
        <v>0.22365914045512228</v>
      </c>
      <c r="V29" s="130">
        <f t="shared" si="4"/>
        <v>0.22500000000000001</v>
      </c>
      <c r="W29" s="133">
        <f t="shared" si="13"/>
        <v>1.3408595448777261E-3</v>
      </c>
      <c r="X29" s="78"/>
      <c r="Y29" s="75"/>
    </row>
    <row r="30" spans="1:25" x14ac:dyDescent="0.2">
      <c r="A30" s="92" t="s">
        <v>74</v>
      </c>
      <c r="B30" s="116">
        <f>_xlfn.NUMBERVALUE(EC!C31)+_xlfn.NUMBERVALUE(FS!C31)+_xlfn.NUMBERVALUE(GT!C31)+_xlfn.NUMBERVALUE(KZN!C31)+_xlfn.NUMBERVALUE(LIM!C31)+_xlfn.NUMBERVALUE(MP!C31)+_xlfn.NUMBERVALUE(NW!C31)+_xlfn.NUMBERVALUE(NC!C31)+_xlfn.NUMBERVALUE(WC!C31)</f>
        <v>7022</v>
      </c>
      <c r="C30" s="137">
        <v>17927</v>
      </c>
      <c r="D30" s="2"/>
      <c r="E30" s="93" t="str">
        <f t="shared" si="0"/>
        <v/>
      </c>
      <c r="F30" s="119" t="str">
        <f>IF(_xlfn.NUMBERVALUE(EC!I31)+_xlfn.NUMBERVALUE(FS!I31)+_xlfn.NUMBERVALUE(GT!I31)+_xlfn.NUMBERVALUE(KZN!I31)+_xlfn.NUMBERVALUE(LIM!I31)+_xlfn.NUMBERVALUE(MP!I31)+_xlfn.NUMBERVALUE(NW!I31)+_xlfn.NUMBERVALUE(NC!I31)+_xlfn.NUMBERVALUE(WC!I31)&lt;&gt;0, _xlfn.NUMBERVALUE(EC!I31)+_xlfn.NUMBERVALUE(FS!I31)+_xlfn.NUMBERVALUE(GT!I31)+_xlfn.NUMBERVALUE(KZN!I31)+_xlfn.NUMBERVALUE(LIM!I31)+_xlfn.NUMBERVALUE(MP!I31)+_xlfn.NUMBERVALUE(NW!I31)+_xlfn.NUMBERVALUE(NC!I31)+_xlfn.NUMBERVALUE(WC!I31), "")</f>
        <v/>
      </c>
      <c r="G30" s="105" t="str">
        <f t="shared" si="5"/>
        <v/>
      </c>
      <c r="H30" s="105"/>
      <c r="I30" s="91" t="str">
        <f t="shared" si="6"/>
        <v/>
      </c>
      <c r="J30" s="8" t="str">
        <f t="shared" si="7"/>
        <v/>
      </c>
      <c r="K30" s="7" t="str">
        <f t="shared" si="8"/>
        <v/>
      </c>
      <c r="L30" s="8" t="str">
        <f xml:space="preserve"> IF(K30&lt;&gt;"", IF(RANK(K30,$K$3:$K$60)+COUNTIF(K$3:K30, K30)-1&lt;=($C$64-G$61-$J$61),RANK(K30,$K$3:$K$60)+COUNTIF(K$3:K30, K30)-1,""), "")</f>
        <v/>
      </c>
      <c r="M30" s="102" t="str">
        <f t="shared" si="9"/>
        <v/>
      </c>
      <c r="N30" s="30" t="str">
        <f t="shared" si="10"/>
        <v/>
      </c>
      <c r="O30" s="1"/>
      <c r="P30" s="97">
        <f t="shared" si="1"/>
        <v>5.6165995188466251E-4</v>
      </c>
      <c r="Q30" s="85">
        <f t="shared" si="2"/>
        <v>0</v>
      </c>
      <c r="R30" s="87">
        <f t="shared" si="11"/>
        <v>-5.6165995188466251E-4</v>
      </c>
      <c r="T30" s="82" t="str">
        <f t="shared" si="3"/>
        <v/>
      </c>
      <c r="U30" s="85" t="str">
        <f t="shared" si="12"/>
        <v/>
      </c>
      <c r="V30" s="85" t="str">
        <f t="shared" si="4"/>
        <v/>
      </c>
      <c r="W30" s="86" t="str">
        <f t="shared" si="13"/>
        <v/>
      </c>
      <c r="X30" s="78"/>
      <c r="Y30" s="74"/>
    </row>
    <row r="31" spans="1:25" x14ac:dyDescent="0.2">
      <c r="A31" s="120" t="s">
        <v>75</v>
      </c>
      <c r="B31" s="121">
        <f>_xlfn.NUMBERVALUE(EC!C32)+_xlfn.NUMBERVALUE(FS!C32)+_xlfn.NUMBERVALUE(GT!C32)+_xlfn.NUMBERVALUE(KZN!C32)+_xlfn.NUMBERVALUE(LIM!C32)+_xlfn.NUMBERVALUE(MP!C32)+_xlfn.NUMBERVALUE(NW!C32)+_xlfn.NUMBERVALUE(NC!C32)+_xlfn.NUMBERVALUE(WC!C32)</f>
        <v>1560057</v>
      </c>
      <c r="C31" s="138">
        <v>3090020</v>
      </c>
      <c r="D31" s="2"/>
      <c r="E31" s="122">
        <f t="shared" si="0"/>
        <v>3090020</v>
      </c>
      <c r="F31" s="123">
        <f>IF(_xlfn.NUMBERVALUE(EC!I32)+_xlfn.NUMBERVALUE(FS!I32)+_xlfn.NUMBERVALUE(GT!I32)+_xlfn.NUMBERVALUE(KZN!I32)+_xlfn.NUMBERVALUE(LIM!I32)+_xlfn.NUMBERVALUE(MP!I32)+_xlfn.NUMBERVALUE(NW!I32)+_xlfn.NUMBERVALUE(NC!I32)+_xlfn.NUMBERVALUE(WC!I32)&lt;&gt;0, _xlfn.NUMBERVALUE(EC!I32)+_xlfn.NUMBERVALUE(FS!I32)+_xlfn.NUMBERVALUE(GT!I32)+_xlfn.NUMBERVALUE(KZN!I32)+_xlfn.NUMBERVALUE(LIM!I32)+_xlfn.NUMBERVALUE(MP!I32)+_xlfn.NUMBERVALUE(NW!I32)+_xlfn.NUMBERVALUE(NC!I32)+_xlfn.NUMBERVALUE(WC!I32), "")</f>
        <v>22</v>
      </c>
      <c r="G31" s="124" t="str">
        <f t="shared" si="5"/>
        <v/>
      </c>
      <c r="H31" s="124"/>
      <c r="I31" s="125">
        <f t="shared" si="6"/>
        <v>39.810098043004935</v>
      </c>
      <c r="J31" s="123">
        <f t="shared" si="7"/>
        <v>39</v>
      </c>
      <c r="K31" s="126">
        <f t="shared" si="8"/>
        <v>62879</v>
      </c>
      <c r="L31" s="123">
        <f xml:space="preserve"> IF(K31&lt;&gt;"", IF(RANK(K31,$K$3:$K$60)+COUNTIF(K$3:K31, K31)-1&lt;=($C$64-G$61-$J$61),RANK(K31,$K$3:$K$60)+COUNTIF(K$3:K31, K31)-1,""), "")</f>
        <v>3</v>
      </c>
      <c r="M31" s="127">
        <f t="shared" si="9"/>
        <v>40</v>
      </c>
      <c r="N31" s="128">
        <f t="shared" si="10"/>
        <v>18</v>
      </c>
      <c r="O31" s="1"/>
      <c r="P31" s="129">
        <f t="shared" si="1"/>
        <v>9.6811540387273104E-2</v>
      </c>
      <c r="Q31" s="130">
        <f t="shared" si="2"/>
        <v>0.1</v>
      </c>
      <c r="R31" s="131">
        <f t="shared" si="11"/>
        <v>3.1884596127269016E-3</v>
      </c>
      <c r="T31" s="132">
        <f t="shared" si="3"/>
        <v>3090020</v>
      </c>
      <c r="U31" s="130">
        <f t="shared" si="12"/>
        <v>9.9278175228829091E-2</v>
      </c>
      <c r="V31" s="130">
        <f t="shared" si="4"/>
        <v>0.1</v>
      </c>
      <c r="W31" s="133">
        <f t="shared" si="13"/>
        <v>7.218247711709147E-4</v>
      </c>
      <c r="X31" s="78"/>
      <c r="Y31" s="75"/>
    </row>
    <row r="32" spans="1:25" x14ac:dyDescent="0.2">
      <c r="A32" s="92" t="s">
        <v>76</v>
      </c>
      <c r="B32" s="116">
        <f>_xlfn.NUMBERVALUE(EC!C33)+_xlfn.NUMBERVALUE(FS!C33)+_xlfn.NUMBERVALUE(GT!C33)+_xlfn.NUMBERVALUE(KZN!C33)+_xlfn.NUMBERVALUE(LIM!C33)+_xlfn.NUMBERVALUE(MP!C33)+_xlfn.NUMBERVALUE(NW!C33)+_xlfn.NUMBERVALUE(NC!C33)+_xlfn.NUMBERVALUE(WC!C33)</f>
        <v>7161</v>
      </c>
      <c r="C32" s="137">
        <v>12569</v>
      </c>
      <c r="D32" s="2"/>
      <c r="E32" s="93" t="str">
        <f t="shared" si="0"/>
        <v/>
      </c>
      <c r="F32" s="119" t="str">
        <f>IF(_xlfn.NUMBERVALUE(EC!I33)+_xlfn.NUMBERVALUE(FS!I33)+_xlfn.NUMBERVALUE(GT!I33)+_xlfn.NUMBERVALUE(KZN!I33)+_xlfn.NUMBERVALUE(LIM!I33)+_xlfn.NUMBERVALUE(MP!I33)+_xlfn.NUMBERVALUE(NW!I33)+_xlfn.NUMBERVALUE(NC!I33)+_xlfn.NUMBERVALUE(WC!I33)&lt;&gt;0, _xlfn.NUMBERVALUE(EC!I33)+_xlfn.NUMBERVALUE(FS!I33)+_xlfn.NUMBERVALUE(GT!I33)+_xlfn.NUMBERVALUE(KZN!I33)+_xlfn.NUMBERVALUE(LIM!I33)+_xlfn.NUMBERVALUE(MP!I33)+_xlfn.NUMBERVALUE(NW!I33)+_xlfn.NUMBERVALUE(NC!I33)+_xlfn.NUMBERVALUE(WC!I33), "")</f>
        <v/>
      </c>
      <c r="G32" s="105" t="str">
        <f t="shared" si="5"/>
        <v/>
      </c>
      <c r="H32" s="105"/>
      <c r="I32" s="91" t="str">
        <f t="shared" si="6"/>
        <v/>
      </c>
      <c r="J32" s="8" t="str">
        <f t="shared" si="7"/>
        <v/>
      </c>
      <c r="K32" s="7" t="str">
        <f t="shared" si="8"/>
        <v/>
      </c>
      <c r="L32" s="8" t="str">
        <f xml:space="preserve"> IF(K32&lt;&gt;"", IF(RANK(K32,$K$3:$K$60)+COUNTIF(K$3:K32, K32)-1&lt;=($C$64-G$61-$J$61),RANK(K32,$K$3:$K$60)+COUNTIF(K$3:K32, K32)-1,""), "")</f>
        <v/>
      </c>
      <c r="M32" s="102" t="str">
        <f t="shared" si="9"/>
        <v/>
      </c>
      <c r="N32" s="30" t="str">
        <f t="shared" si="10"/>
        <v/>
      </c>
      <c r="O32" s="1"/>
      <c r="P32" s="97">
        <f t="shared" si="1"/>
        <v>3.9379170721472211E-4</v>
      </c>
      <c r="Q32" s="85">
        <f t="shared" si="2"/>
        <v>0</v>
      </c>
      <c r="R32" s="87">
        <f t="shared" si="11"/>
        <v>-3.9379170721472211E-4</v>
      </c>
      <c r="T32" s="82" t="str">
        <f t="shared" si="3"/>
        <v/>
      </c>
      <c r="U32" s="85" t="str">
        <f t="shared" si="12"/>
        <v/>
      </c>
      <c r="V32" s="85" t="str">
        <f t="shared" si="4"/>
        <v/>
      </c>
      <c r="W32" s="86" t="str">
        <f t="shared" si="13"/>
        <v/>
      </c>
      <c r="X32" s="78"/>
      <c r="Y32" s="74"/>
    </row>
    <row r="33" spans="1:25" x14ac:dyDescent="0.2">
      <c r="A33" s="92" t="s">
        <v>77</v>
      </c>
      <c r="B33" s="116">
        <f>_xlfn.NUMBERVALUE(EC!C34)+_xlfn.NUMBERVALUE(FS!C34)+_xlfn.NUMBERVALUE(GT!C34)+_xlfn.NUMBERVALUE(KZN!C34)+_xlfn.NUMBERVALUE(LIM!C34)+_xlfn.NUMBERVALUE(MP!C34)+_xlfn.NUMBERVALUE(NW!C34)+_xlfn.NUMBERVALUE(NC!C34)+_xlfn.NUMBERVALUE(WC!C34)</f>
        <v>7446</v>
      </c>
      <c r="C33" s="137">
        <v>18523</v>
      </c>
      <c r="D33" s="2"/>
      <c r="E33" s="93" t="str">
        <f t="shared" si="0"/>
        <v/>
      </c>
      <c r="F33" s="119" t="str">
        <f>IF(_xlfn.NUMBERVALUE(EC!I34)+_xlfn.NUMBERVALUE(FS!I34)+_xlfn.NUMBERVALUE(GT!I34)+_xlfn.NUMBERVALUE(KZN!I34)+_xlfn.NUMBERVALUE(LIM!I34)+_xlfn.NUMBERVALUE(MP!I34)+_xlfn.NUMBERVALUE(NW!I34)+_xlfn.NUMBERVALUE(NC!I34)+_xlfn.NUMBERVALUE(WC!I34)&lt;&gt;0, _xlfn.NUMBERVALUE(EC!I34)+_xlfn.NUMBERVALUE(FS!I34)+_xlfn.NUMBERVALUE(GT!I34)+_xlfn.NUMBERVALUE(KZN!I34)+_xlfn.NUMBERVALUE(LIM!I34)+_xlfn.NUMBERVALUE(MP!I34)+_xlfn.NUMBERVALUE(NW!I34)+_xlfn.NUMBERVALUE(NC!I34)+_xlfn.NUMBERVALUE(WC!I34), "")</f>
        <v/>
      </c>
      <c r="G33" s="105" t="str">
        <f t="shared" si="5"/>
        <v/>
      </c>
      <c r="H33" s="105"/>
      <c r="I33" s="91" t="str">
        <f t="shared" si="6"/>
        <v/>
      </c>
      <c r="J33" s="8" t="str">
        <f t="shared" si="7"/>
        <v/>
      </c>
      <c r="K33" s="7" t="str">
        <f t="shared" si="8"/>
        <v/>
      </c>
      <c r="L33" s="8" t="str">
        <f xml:space="preserve"> IF(K33&lt;&gt;"", IF(RANK(K33,$K$3:$K$60)+COUNTIF(K$3:K33, K33)-1&lt;=($C$64-G$61-$J$61),RANK(K33,$K$3:$K$60)+COUNTIF(K$3:K33, K33)-1,""), "")</f>
        <v/>
      </c>
      <c r="M33" s="102" t="str">
        <f t="shared" si="9"/>
        <v/>
      </c>
      <c r="N33" s="30" t="str">
        <f t="shared" si="10"/>
        <v/>
      </c>
      <c r="O33" s="1"/>
      <c r="P33" s="97">
        <f t="shared" si="1"/>
        <v>5.8033286599875071E-4</v>
      </c>
      <c r="Q33" s="85">
        <f t="shared" si="2"/>
        <v>0</v>
      </c>
      <c r="R33" s="87">
        <f t="shared" si="11"/>
        <v>-5.8033286599875071E-4</v>
      </c>
      <c r="T33" s="82" t="str">
        <f t="shared" si="3"/>
        <v/>
      </c>
      <c r="U33" s="85" t="str">
        <f t="shared" si="12"/>
        <v/>
      </c>
      <c r="V33" s="85" t="str">
        <f t="shared" si="4"/>
        <v/>
      </c>
      <c r="W33" s="86" t="str">
        <f t="shared" si="13"/>
        <v/>
      </c>
      <c r="X33" s="78"/>
      <c r="Y33" s="74"/>
    </row>
    <row r="34" spans="1:25" x14ac:dyDescent="0.2">
      <c r="A34" s="92" t="s">
        <v>78</v>
      </c>
      <c r="B34" s="116">
        <f>_xlfn.NUMBERVALUE(EC!C35)+_xlfn.NUMBERVALUE(FS!C35)+_xlfn.NUMBERVALUE(GT!C35)+_xlfn.NUMBERVALUE(KZN!C35)+_xlfn.NUMBERVALUE(LIM!C35)+_xlfn.NUMBERVALUE(MP!C35)+_xlfn.NUMBERVALUE(NW!C35)+_xlfn.NUMBERVALUE(NC!C35)+_xlfn.NUMBERVALUE(WC!C35)</f>
        <v>2283</v>
      </c>
      <c r="C34" s="137">
        <v>4275</v>
      </c>
      <c r="D34" s="2"/>
      <c r="E34" s="93" t="str">
        <f t="shared" si="0"/>
        <v/>
      </c>
      <c r="F34" s="119" t="str">
        <f>IF(_xlfn.NUMBERVALUE(EC!I35)+_xlfn.NUMBERVALUE(FS!I35)+_xlfn.NUMBERVALUE(GT!I35)+_xlfn.NUMBERVALUE(KZN!I35)+_xlfn.NUMBERVALUE(LIM!I35)+_xlfn.NUMBERVALUE(MP!I35)+_xlfn.NUMBERVALUE(NW!I35)+_xlfn.NUMBERVALUE(NC!I35)+_xlfn.NUMBERVALUE(WC!I35)&lt;&gt;0, _xlfn.NUMBERVALUE(EC!I35)+_xlfn.NUMBERVALUE(FS!I35)+_xlfn.NUMBERVALUE(GT!I35)+_xlfn.NUMBERVALUE(KZN!I35)+_xlfn.NUMBERVALUE(LIM!I35)+_xlfn.NUMBERVALUE(MP!I35)+_xlfn.NUMBERVALUE(NW!I35)+_xlfn.NUMBERVALUE(NC!I35)+_xlfn.NUMBERVALUE(WC!I35), "")</f>
        <v/>
      </c>
      <c r="G34" s="105" t="str">
        <f t="shared" si="5"/>
        <v/>
      </c>
      <c r="H34" s="105"/>
      <c r="I34" s="91" t="str">
        <f t="shared" si="6"/>
        <v/>
      </c>
      <c r="J34" s="8" t="str">
        <f t="shared" si="7"/>
        <v/>
      </c>
      <c r="K34" s="7" t="str">
        <f t="shared" si="8"/>
        <v/>
      </c>
      <c r="L34" s="8" t="str">
        <f xml:space="preserve"> IF(K34&lt;&gt;"", IF(RANK(K34,$K$3:$K$60)+COUNTIF(K$3:K34, K34)-1&lt;=($C$64-G$61-$J$61),RANK(K34,$K$3:$K$60)+COUNTIF(K$3:K34, K34)-1,""), "")</f>
        <v/>
      </c>
      <c r="M34" s="102" t="str">
        <f t="shared" si="9"/>
        <v/>
      </c>
      <c r="N34" s="30" t="str">
        <f t="shared" si="10"/>
        <v/>
      </c>
      <c r="O34" s="1"/>
      <c r="P34" s="97">
        <f t="shared" si="1"/>
        <v>1.3393742925793119E-4</v>
      </c>
      <c r="Q34" s="85">
        <f t="shared" si="2"/>
        <v>0</v>
      </c>
      <c r="R34" s="87">
        <f t="shared" si="11"/>
        <v>-1.3393742925793119E-4</v>
      </c>
      <c r="T34" s="82" t="str">
        <f t="shared" si="3"/>
        <v/>
      </c>
      <c r="U34" s="85" t="str">
        <f t="shared" si="12"/>
        <v/>
      </c>
      <c r="V34" s="85" t="str">
        <f t="shared" si="4"/>
        <v/>
      </c>
      <c r="W34" s="86" t="str">
        <f t="shared" si="13"/>
        <v/>
      </c>
      <c r="X34" s="78"/>
      <c r="Y34" s="74"/>
    </row>
    <row r="35" spans="1:25" x14ac:dyDescent="0.2">
      <c r="A35" s="92" t="s">
        <v>79</v>
      </c>
      <c r="B35" s="116">
        <f>_xlfn.NUMBERVALUE(EC!C36)+_xlfn.NUMBERVALUE(FS!C36)+_xlfn.NUMBERVALUE(GT!C36)+_xlfn.NUMBERVALUE(KZN!C36)+_xlfn.NUMBERVALUE(LIM!C36)+_xlfn.NUMBERVALUE(MP!C36)+_xlfn.NUMBERVALUE(NW!C36)+_xlfn.NUMBERVALUE(NC!C36)+_xlfn.NUMBERVALUE(WC!C36)</f>
        <v>36314</v>
      </c>
      <c r="C35" s="137">
        <v>65814</v>
      </c>
      <c r="D35" s="2"/>
      <c r="E35" s="93" t="str">
        <f t="shared" ref="E35:E60" si="14">IF(C35&gt;=$C$63, C35, "")</f>
        <v/>
      </c>
      <c r="F35" s="119" t="str">
        <f>IF(_xlfn.NUMBERVALUE(EC!I36)+_xlfn.NUMBERVALUE(FS!I36)+_xlfn.NUMBERVALUE(GT!I36)+_xlfn.NUMBERVALUE(KZN!I36)+_xlfn.NUMBERVALUE(LIM!I36)+_xlfn.NUMBERVALUE(MP!I36)+_xlfn.NUMBERVALUE(NW!I36)+_xlfn.NUMBERVALUE(NC!I36)+_xlfn.NUMBERVALUE(WC!I36)&lt;&gt;0, _xlfn.NUMBERVALUE(EC!I36)+_xlfn.NUMBERVALUE(FS!I36)+_xlfn.NUMBERVALUE(GT!I36)+_xlfn.NUMBERVALUE(KZN!I36)+_xlfn.NUMBERVALUE(LIM!I36)+_xlfn.NUMBERVALUE(MP!I36)+_xlfn.NUMBERVALUE(NW!I36)+_xlfn.NUMBERVALUE(NC!I36)+_xlfn.NUMBERVALUE(WC!I36), "")</f>
        <v/>
      </c>
      <c r="G35" s="105" t="str">
        <f t="shared" si="5"/>
        <v/>
      </c>
      <c r="H35" s="105"/>
      <c r="I35" s="91" t="str">
        <f t="shared" si="6"/>
        <v/>
      </c>
      <c r="J35" s="8" t="str">
        <f t="shared" si="7"/>
        <v/>
      </c>
      <c r="K35" s="7" t="str">
        <f t="shared" si="8"/>
        <v/>
      </c>
      <c r="L35" s="8" t="str">
        <f xml:space="preserve"> IF(K35&lt;&gt;"", IF(RANK(K35,$K$3:$K$60)+COUNTIF(K$3:K35, K35)-1&lt;=($C$64-G$61-$J$61),RANK(K35,$K$3:$K$60)+COUNTIF(K$3:K35, K35)-1,""), "")</f>
        <v/>
      </c>
      <c r="M35" s="102" t="str">
        <f t="shared" si="9"/>
        <v/>
      </c>
      <c r="N35" s="30" t="str">
        <f t="shared" si="10"/>
        <v/>
      </c>
      <c r="O35" s="1"/>
      <c r="P35" s="97">
        <f t="shared" ref="P35:P52" si="15">C35/$C$61</f>
        <v>2.061978472323154E-3</v>
      </c>
      <c r="Q35" s="85">
        <f t="shared" ref="Q35:Q52" si="16">_xlfn.NUMBERVALUE(M35)/$M$61</f>
        <v>0</v>
      </c>
      <c r="R35" s="87">
        <f t="shared" si="11"/>
        <v>-2.061978472323154E-3</v>
      </c>
      <c r="T35" s="82" t="str">
        <f t="shared" ref="T35:T52" si="17">IF(_xlfn.NUMBERVALUE(M35)&lt;&gt;0, C35, "")</f>
        <v/>
      </c>
      <c r="U35" s="85" t="str">
        <f t="shared" si="12"/>
        <v/>
      </c>
      <c r="V35" s="85" t="str">
        <f t="shared" ref="V35:V52" si="18">IF(T35&lt;&gt;"", M35/$M$61, "")</f>
        <v/>
      </c>
      <c r="W35" s="86" t="str">
        <f t="shared" si="13"/>
        <v/>
      </c>
      <c r="X35" s="78"/>
      <c r="Y35" s="74"/>
    </row>
    <row r="36" spans="1:25" x14ac:dyDescent="0.2">
      <c r="A36" s="120" t="s">
        <v>80</v>
      </c>
      <c r="B36" s="121">
        <f>_xlfn.NUMBERVALUE(EC!C37)+_xlfn.NUMBERVALUE(FS!C37)+_xlfn.NUMBERVALUE(GT!C37)+_xlfn.NUMBERVALUE(KZN!C37)+_xlfn.NUMBERVALUE(LIM!C37)+_xlfn.NUMBERVALUE(MP!C37)+_xlfn.NUMBERVALUE(NW!C37)+_xlfn.NUMBERVALUE(NC!C37)+_xlfn.NUMBERVALUE(WC!C37)</f>
        <v>688879</v>
      </c>
      <c r="C36" s="138">
        <v>1307088</v>
      </c>
      <c r="D36" s="2"/>
      <c r="E36" s="122">
        <f t="shared" si="14"/>
        <v>1307088</v>
      </c>
      <c r="F36" s="123">
        <f>IF(_xlfn.NUMBERVALUE(EC!I37)+_xlfn.NUMBERVALUE(FS!I37)+_xlfn.NUMBERVALUE(GT!I37)+_xlfn.NUMBERVALUE(KZN!I37)+_xlfn.NUMBERVALUE(LIM!I37)+_xlfn.NUMBERVALUE(MP!I37)+_xlfn.NUMBERVALUE(NW!I37)+_xlfn.NUMBERVALUE(NC!I37)+_xlfn.NUMBERVALUE(WC!I37)&lt;&gt;0, _xlfn.NUMBERVALUE(EC!I37)+_xlfn.NUMBERVALUE(FS!I37)+_xlfn.NUMBERVALUE(GT!I37)+_xlfn.NUMBERVALUE(KZN!I37)+_xlfn.NUMBERVALUE(LIM!I37)+_xlfn.NUMBERVALUE(MP!I37)+_xlfn.NUMBERVALUE(NW!I37)+_xlfn.NUMBERVALUE(NC!I37)+_xlfn.NUMBERVALUE(WC!I37), "")</f>
        <v>9</v>
      </c>
      <c r="G36" s="124" t="str">
        <f t="shared" si="5"/>
        <v/>
      </c>
      <c r="H36" s="124"/>
      <c r="I36" s="125">
        <f t="shared" si="6"/>
        <v>16.839794380241951</v>
      </c>
      <c r="J36" s="123">
        <f t="shared" si="7"/>
        <v>16</v>
      </c>
      <c r="K36" s="126">
        <f t="shared" si="8"/>
        <v>65184</v>
      </c>
      <c r="L36" s="123">
        <f xml:space="preserve"> IF(K36&lt;&gt;"", IF(RANK(K36,$K$3:$K$60)+COUNTIF(K$3:K36, K36)-1&lt;=($C$64-G$61-$J$61),RANK(K36,$K$3:$K$60)+COUNTIF(K$3:K36, K36)-1,""), "")</f>
        <v>2</v>
      </c>
      <c r="M36" s="127">
        <f t="shared" si="9"/>
        <v>17</v>
      </c>
      <c r="N36" s="128">
        <f t="shared" si="10"/>
        <v>8</v>
      </c>
      <c r="O36" s="1"/>
      <c r="P36" s="129">
        <f t="shared" si="15"/>
        <v>4.0951580475763923E-2</v>
      </c>
      <c r="Q36" s="130">
        <f t="shared" si="16"/>
        <v>4.2500000000000003E-2</v>
      </c>
      <c r="R36" s="131">
        <f t="shared" si="11"/>
        <v>1.5484195242360804E-3</v>
      </c>
      <c r="T36" s="132">
        <f t="shared" si="17"/>
        <v>1307088</v>
      </c>
      <c r="U36" s="130">
        <f t="shared" si="12"/>
        <v>4.1994974629128538E-2</v>
      </c>
      <c r="V36" s="130">
        <f t="shared" si="18"/>
        <v>4.2500000000000003E-2</v>
      </c>
      <c r="W36" s="133">
        <f t="shared" si="13"/>
        <v>5.0502537087146471E-4</v>
      </c>
      <c r="X36" s="78"/>
      <c r="Y36" s="76"/>
    </row>
    <row r="37" spans="1:25" x14ac:dyDescent="0.2">
      <c r="A37" s="120" t="s">
        <v>81</v>
      </c>
      <c r="B37" s="121">
        <f>_xlfn.NUMBERVALUE(EC!C38)+_xlfn.NUMBERVALUE(FS!C38)+_xlfn.NUMBERVALUE(GT!C38)+_xlfn.NUMBERVALUE(KZN!C38)+_xlfn.NUMBERVALUE(LIM!C38)+_xlfn.NUMBERVALUE(MP!C38)+_xlfn.NUMBERVALUE(NW!C38)+_xlfn.NUMBERVALUE(NC!C38)+_xlfn.NUMBERVALUE(WC!C38)</f>
        <v>47188</v>
      </c>
      <c r="C37" s="138">
        <v>84611</v>
      </c>
      <c r="D37" s="2"/>
      <c r="E37" s="122">
        <f t="shared" si="14"/>
        <v>84611</v>
      </c>
      <c r="F37" s="123">
        <f>IF(_xlfn.NUMBERVALUE(EC!I38)+_xlfn.NUMBERVALUE(FS!I38)+_xlfn.NUMBERVALUE(GT!I38)+_xlfn.NUMBERVALUE(KZN!I38)+_xlfn.NUMBERVALUE(LIM!I38)+_xlfn.NUMBERVALUE(MP!I38)+_xlfn.NUMBERVALUE(NW!I38)+_xlfn.NUMBERVALUE(NC!I38)+_xlfn.NUMBERVALUE(WC!I38)&lt;&gt;0, _xlfn.NUMBERVALUE(EC!I38)+_xlfn.NUMBERVALUE(FS!I38)+_xlfn.NUMBERVALUE(GT!I38)+_xlfn.NUMBERVALUE(KZN!I38)+_xlfn.NUMBERVALUE(LIM!I38)+_xlfn.NUMBERVALUE(MP!I38)+_xlfn.NUMBERVALUE(NW!I38)+_xlfn.NUMBERVALUE(NC!I38)+_xlfn.NUMBERVALUE(WC!I38), "")</f>
        <v>1</v>
      </c>
      <c r="G37" s="124" t="str">
        <f t="shared" si="5"/>
        <v/>
      </c>
      <c r="H37" s="124"/>
      <c r="I37" s="125">
        <f t="shared" si="6"/>
        <v>1.0900810368595317</v>
      </c>
      <c r="J37" s="123">
        <f t="shared" si="7"/>
        <v>1</v>
      </c>
      <c r="K37" s="126">
        <f t="shared" si="8"/>
        <v>6992</v>
      </c>
      <c r="L37" s="123" t="str">
        <f xml:space="preserve"> IF(K37&lt;&gt;"", IF(RANK(K37,$K$3:$K$60)+COUNTIF(K$3:K37, K37)-1&lt;=($C$64-G$61-$J$61),RANK(K37,$K$3:$K$60)+COUNTIF(K$3:K37, K37)-1,""), "")</f>
        <v/>
      </c>
      <c r="M37" s="127">
        <f t="shared" si="9"/>
        <v>1</v>
      </c>
      <c r="N37" s="128" t="str">
        <f t="shared" si="10"/>
        <v/>
      </c>
      <c r="O37" s="1"/>
      <c r="P37" s="129">
        <f t="shared" si="15"/>
        <v>2.6508958659515356E-3</v>
      </c>
      <c r="Q37" s="130">
        <f t="shared" si="16"/>
        <v>2.5000000000000001E-3</v>
      </c>
      <c r="R37" s="131">
        <f t="shared" si="11"/>
        <v>-1.5089586595153559E-4</v>
      </c>
      <c r="T37" s="132">
        <f t="shared" si="17"/>
        <v>84611</v>
      </c>
      <c r="U37" s="130">
        <f t="shared" si="12"/>
        <v>2.7184373189450095E-3</v>
      </c>
      <c r="V37" s="130">
        <f t="shared" si="18"/>
        <v>2.5000000000000001E-3</v>
      </c>
      <c r="W37" s="133">
        <f t="shared" si="13"/>
        <v>-2.1843731894500944E-4</v>
      </c>
      <c r="X37" s="78"/>
      <c r="Y37" s="76"/>
    </row>
    <row r="38" spans="1:25" x14ac:dyDescent="0.2">
      <c r="A38" s="92" t="s">
        <v>82</v>
      </c>
      <c r="B38" s="116">
        <f>_xlfn.NUMBERVALUE(EC!C39)+_xlfn.NUMBERVALUE(FS!C39)+_xlfn.NUMBERVALUE(GT!C39)+_xlfn.NUMBERVALUE(KZN!C39)+_xlfn.NUMBERVALUE(LIM!C39)+_xlfn.NUMBERVALUE(MP!C39)+_xlfn.NUMBERVALUE(NW!C39)+_xlfn.NUMBERVALUE(NC!C39)+_xlfn.NUMBERVALUE(WC!C39)</f>
        <v>22746</v>
      </c>
      <c r="C38" s="137">
        <v>42143</v>
      </c>
      <c r="D38" s="2"/>
      <c r="E38" s="93" t="str">
        <f t="shared" si="14"/>
        <v/>
      </c>
      <c r="F38" s="119" t="str">
        <f>IF(_xlfn.NUMBERVALUE(EC!I39)+_xlfn.NUMBERVALUE(FS!I39)+_xlfn.NUMBERVALUE(GT!I39)+_xlfn.NUMBERVALUE(KZN!I39)+_xlfn.NUMBERVALUE(LIM!I39)+_xlfn.NUMBERVALUE(MP!I39)+_xlfn.NUMBERVALUE(NW!I39)+_xlfn.NUMBERVALUE(NC!I39)+_xlfn.NUMBERVALUE(WC!I39)&lt;&gt;0, _xlfn.NUMBERVALUE(EC!I39)+_xlfn.NUMBERVALUE(FS!I39)+_xlfn.NUMBERVALUE(GT!I39)+_xlfn.NUMBERVALUE(KZN!I39)+_xlfn.NUMBERVALUE(LIM!I39)+_xlfn.NUMBERVALUE(MP!I39)+_xlfn.NUMBERVALUE(NW!I39)+_xlfn.NUMBERVALUE(NC!I39)+_xlfn.NUMBERVALUE(WC!I39), "")</f>
        <v/>
      </c>
      <c r="G38" s="105" t="str">
        <f t="shared" si="5"/>
        <v/>
      </c>
      <c r="H38" s="105"/>
      <c r="I38" s="91" t="str">
        <f t="shared" si="6"/>
        <v/>
      </c>
      <c r="J38" s="8" t="str">
        <f t="shared" si="7"/>
        <v/>
      </c>
      <c r="K38" s="7" t="str">
        <f t="shared" si="8"/>
        <v/>
      </c>
      <c r="L38" s="8" t="str">
        <f xml:space="preserve"> IF(K38&lt;&gt;"", IF(RANK(K38,$K$3:$K$60)+COUNTIF(K$3:K38, K38)-1&lt;=($C$64-G$61-$J$61),RANK(K38,$K$3:$K$60)+COUNTIF(K$3:K38, K38)-1,""), "")</f>
        <v/>
      </c>
      <c r="M38" s="102" t="str">
        <f t="shared" si="9"/>
        <v/>
      </c>
      <c r="N38" s="30" t="str">
        <f t="shared" si="10"/>
        <v/>
      </c>
      <c r="O38" s="1"/>
      <c r="P38" s="97">
        <f t="shared" si="15"/>
        <v>1.320356744144326E-3</v>
      </c>
      <c r="Q38" s="85">
        <f t="shared" si="16"/>
        <v>0</v>
      </c>
      <c r="R38" s="87">
        <f t="shared" si="11"/>
        <v>-1.320356744144326E-3</v>
      </c>
      <c r="T38" s="82" t="str">
        <f t="shared" si="17"/>
        <v/>
      </c>
      <c r="U38" s="85" t="str">
        <f t="shared" si="12"/>
        <v/>
      </c>
      <c r="V38" s="85" t="str">
        <f t="shared" si="18"/>
        <v/>
      </c>
      <c r="W38" s="86" t="str">
        <f t="shared" si="13"/>
        <v/>
      </c>
      <c r="X38" s="78"/>
      <c r="Y38" s="74"/>
    </row>
    <row r="39" spans="1:25" x14ac:dyDescent="0.2">
      <c r="A39" s="92" t="s">
        <v>83</v>
      </c>
      <c r="B39" s="116">
        <f>_xlfn.NUMBERVALUE(EC!C40)+_xlfn.NUMBERVALUE(FS!C40)+_xlfn.NUMBERVALUE(GT!C40)+_xlfn.NUMBERVALUE(KZN!C40)+_xlfn.NUMBERVALUE(LIM!C40)+_xlfn.NUMBERVALUE(MP!C40)+_xlfn.NUMBERVALUE(NW!C40)+_xlfn.NUMBERVALUE(NC!C40)+_xlfn.NUMBERVALUE(WC!C40)</f>
        <v>7016</v>
      </c>
      <c r="C39" s="137">
        <v>13645</v>
      </c>
      <c r="D39" s="2"/>
      <c r="E39" s="93" t="str">
        <f t="shared" si="14"/>
        <v/>
      </c>
      <c r="F39" s="119" t="str">
        <f>IF(_xlfn.NUMBERVALUE(EC!I40)+_xlfn.NUMBERVALUE(FS!I40)+_xlfn.NUMBERVALUE(GT!I40)+_xlfn.NUMBERVALUE(KZN!I40)+_xlfn.NUMBERVALUE(LIM!I40)+_xlfn.NUMBERVALUE(MP!I40)+_xlfn.NUMBERVALUE(NW!I40)+_xlfn.NUMBERVALUE(NC!I40)+_xlfn.NUMBERVALUE(WC!I40)&lt;&gt;0, _xlfn.NUMBERVALUE(EC!I40)+_xlfn.NUMBERVALUE(FS!I40)+_xlfn.NUMBERVALUE(GT!I40)+_xlfn.NUMBERVALUE(KZN!I40)+_xlfn.NUMBERVALUE(LIM!I40)+_xlfn.NUMBERVALUE(MP!I40)+_xlfn.NUMBERVALUE(NW!I40)+_xlfn.NUMBERVALUE(NC!I40)+_xlfn.NUMBERVALUE(WC!I40), "")</f>
        <v/>
      </c>
      <c r="G39" s="105" t="str">
        <f t="shared" si="5"/>
        <v/>
      </c>
      <c r="H39" s="105"/>
      <c r="I39" s="91" t="str">
        <f t="shared" si="6"/>
        <v/>
      </c>
      <c r="J39" s="8" t="str">
        <f t="shared" si="7"/>
        <v/>
      </c>
      <c r="K39" s="7" t="str">
        <f t="shared" si="8"/>
        <v/>
      </c>
      <c r="L39" s="8" t="str">
        <f xml:space="preserve"> IF(K39&lt;&gt;"", IF(RANK(K39,$K$3:$K$60)+COUNTIF(K$3:K39, K39)-1&lt;=($C$64-G$61-$J$61),RANK(K39,$K$3:$K$60)+COUNTIF(K$3:K39, K39)-1,""), "")</f>
        <v/>
      </c>
      <c r="M39" s="102" t="str">
        <f t="shared" si="9"/>
        <v/>
      </c>
      <c r="N39" s="30" t="str">
        <f t="shared" si="10"/>
        <v/>
      </c>
      <c r="O39" s="1"/>
      <c r="P39" s="97">
        <f t="shared" si="15"/>
        <v>4.2750320987706926E-4</v>
      </c>
      <c r="Q39" s="85">
        <f t="shared" si="16"/>
        <v>0</v>
      </c>
      <c r="R39" s="87">
        <f t="shared" si="11"/>
        <v>-4.2750320987706926E-4</v>
      </c>
      <c r="T39" s="82" t="str">
        <f t="shared" si="17"/>
        <v/>
      </c>
      <c r="U39" s="85" t="str">
        <f t="shared" si="12"/>
        <v/>
      </c>
      <c r="V39" s="85" t="str">
        <f t="shared" si="18"/>
        <v/>
      </c>
      <c r="W39" s="86" t="str">
        <f t="shared" si="13"/>
        <v/>
      </c>
      <c r="X39" s="78"/>
      <c r="Y39" s="74"/>
    </row>
    <row r="40" spans="1:25" x14ac:dyDescent="0.2">
      <c r="A40" s="92" t="s">
        <v>84</v>
      </c>
      <c r="B40" s="116">
        <f>_xlfn.NUMBERVALUE(EC!C41)+_xlfn.NUMBERVALUE(FS!C41)+_xlfn.NUMBERVALUE(GT!C41)+_xlfn.NUMBERVALUE(KZN!C41)+_xlfn.NUMBERVALUE(LIM!C41)+_xlfn.NUMBERVALUE(MP!C41)+_xlfn.NUMBERVALUE(NW!C41)+_xlfn.NUMBERVALUE(NC!C41)+_xlfn.NUMBERVALUE(WC!C41)</f>
        <v>6476</v>
      </c>
      <c r="C40" s="137">
        <v>11716</v>
      </c>
      <c r="D40" s="2"/>
      <c r="E40" s="93" t="str">
        <f t="shared" si="14"/>
        <v/>
      </c>
      <c r="F40" s="119" t="str">
        <f>IF(_xlfn.NUMBERVALUE(EC!I41)+_xlfn.NUMBERVALUE(FS!I41)+_xlfn.NUMBERVALUE(GT!I41)+_xlfn.NUMBERVALUE(KZN!I41)+_xlfn.NUMBERVALUE(LIM!I41)+_xlfn.NUMBERVALUE(MP!I41)+_xlfn.NUMBERVALUE(NW!I41)+_xlfn.NUMBERVALUE(NC!I41)+_xlfn.NUMBERVALUE(WC!I41)&lt;&gt;0, _xlfn.NUMBERVALUE(EC!I41)+_xlfn.NUMBERVALUE(FS!I41)+_xlfn.NUMBERVALUE(GT!I41)+_xlfn.NUMBERVALUE(KZN!I41)+_xlfn.NUMBERVALUE(LIM!I41)+_xlfn.NUMBERVALUE(MP!I41)+_xlfn.NUMBERVALUE(NW!I41)+_xlfn.NUMBERVALUE(NC!I41)+_xlfn.NUMBERVALUE(WC!I41), "")</f>
        <v/>
      </c>
      <c r="G40" s="105" t="str">
        <f t="shared" si="5"/>
        <v/>
      </c>
      <c r="H40" s="105"/>
      <c r="I40" s="91" t="str">
        <f t="shared" si="6"/>
        <v/>
      </c>
      <c r="J40" s="8" t="str">
        <f t="shared" si="7"/>
        <v/>
      </c>
      <c r="K40" s="7" t="str">
        <f t="shared" si="8"/>
        <v/>
      </c>
      <c r="L40" s="8" t="str">
        <f xml:space="preserve"> IF(K40&lt;&gt;"", IF(RANK(K40,$K$3:$K$60)+COUNTIF(K$3:K40, K40)-1&lt;=($C$64-G$61-$J$61),RANK(K40,$K$3:$K$60)+COUNTIF(K$3:K40, K40)-1,""), "")</f>
        <v/>
      </c>
      <c r="M40" s="102" t="str">
        <f t="shared" si="9"/>
        <v/>
      </c>
      <c r="N40" s="30" t="str">
        <f t="shared" si="10"/>
        <v/>
      </c>
      <c r="O40" s="1"/>
      <c r="P40" s="97">
        <f t="shared" si="15"/>
        <v>3.6706688214875366E-4</v>
      </c>
      <c r="Q40" s="85">
        <f t="shared" si="16"/>
        <v>0</v>
      </c>
      <c r="R40" s="87">
        <f t="shared" si="11"/>
        <v>-3.6706688214875366E-4</v>
      </c>
      <c r="T40" s="82" t="str">
        <f t="shared" si="17"/>
        <v/>
      </c>
      <c r="U40" s="85" t="str">
        <f t="shared" si="12"/>
        <v/>
      </c>
      <c r="V40" s="85" t="str">
        <f t="shared" si="18"/>
        <v/>
      </c>
      <c r="W40" s="86" t="str">
        <f t="shared" si="13"/>
        <v/>
      </c>
      <c r="X40" s="78"/>
      <c r="Y40" s="74"/>
    </row>
    <row r="41" spans="1:25" x14ac:dyDescent="0.2">
      <c r="A41" s="92" t="s">
        <v>85</v>
      </c>
      <c r="B41" s="116">
        <f>_xlfn.NUMBERVALUE(EC!C42)+_xlfn.NUMBERVALUE(FS!C42)+_xlfn.NUMBERVALUE(GT!C42)+_xlfn.NUMBERVALUE(KZN!C42)+_xlfn.NUMBERVALUE(LIM!C42)+_xlfn.NUMBERVALUE(MP!C42)+_xlfn.NUMBERVALUE(NW!C42)+_xlfn.NUMBERVALUE(NC!C42)+_xlfn.NUMBERVALUE(WC!C42)</f>
        <v>40832</v>
      </c>
      <c r="C41" s="137">
        <v>77544</v>
      </c>
      <c r="D41" s="2"/>
      <c r="E41" s="93" t="str">
        <f t="shared" si="14"/>
        <v/>
      </c>
      <c r="F41" s="119" t="str">
        <f>IF(_xlfn.NUMBERVALUE(EC!I42)+_xlfn.NUMBERVALUE(FS!I42)+_xlfn.NUMBERVALUE(GT!I42)+_xlfn.NUMBERVALUE(KZN!I42)+_xlfn.NUMBERVALUE(LIM!I42)+_xlfn.NUMBERVALUE(MP!I42)+_xlfn.NUMBERVALUE(NW!I42)+_xlfn.NUMBERVALUE(NC!I42)+_xlfn.NUMBERVALUE(WC!I42)&lt;&gt;0, _xlfn.NUMBERVALUE(EC!I42)+_xlfn.NUMBERVALUE(FS!I42)+_xlfn.NUMBERVALUE(GT!I42)+_xlfn.NUMBERVALUE(KZN!I42)+_xlfn.NUMBERVALUE(LIM!I42)+_xlfn.NUMBERVALUE(MP!I42)+_xlfn.NUMBERVALUE(NW!I42)+_xlfn.NUMBERVALUE(NC!I42)+_xlfn.NUMBERVALUE(WC!I42), "")</f>
        <v/>
      </c>
      <c r="G41" s="105" t="str">
        <f t="shared" si="5"/>
        <v/>
      </c>
      <c r="H41" s="105"/>
      <c r="I41" s="91" t="str">
        <f t="shared" si="6"/>
        <v/>
      </c>
      <c r="J41" s="8" t="str">
        <f t="shared" si="7"/>
        <v/>
      </c>
      <c r="K41" s="7" t="str">
        <f t="shared" si="8"/>
        <v/>
      </c>
      <c r="L41" s="8" t="str">
        <f xml:space="preserve"> IF(K41&lt;&gt;"", IF(RANK(K41,$K$3:$K$60)+COUNTIF(K$3:K41, K41)-1&lt;=($C$64-G$61-$J$61),RANK(K41,$K$3:$K$60)+COUNTIF(K$3:K41, K41)-1,""), "")</f>
        <v/>
      </c>
      <c r="M41" s="102" t="str">
        <f t="shared" si="9"/>
        <v/>
      </c>
      <c r="N41" s="30" t="str">
        <f t="shared" si="10"/>
        <v/>
      </c>
      <c r="O41" s="1"/>
      <c r="P41" s="97">
        <f t="shared" si="15"/>
        <v>2.4294839799712318E-3</v>
      </c>
      <c r="Q41" s="85">
        <f t="shared" si="16"/>
        <v>0</v>
      </c>
      <c r="R41" s="87">
        <f t="shared" si="11"/>
        <v>-2.4294839799712318E-3</v>
      </c>
      <c r="T41" s="82" t="str">
        <f t="shared" si="17"/>
        <v/>
      </c>
      <c r="U41" s="85" t="str">
        <f t="shared" si="12"/>
        <v/>
      </c>
      <c r="V41" s="85" t="str">
        <f t="shared" si="18"/>
        <v/>
      </c>
      <c r="W41" s="86" t="str">
        <f t="shared" si="13"/>
        <v/>
      </c>
      <c r="X41" s="78"/>
      <c r="Y41" s="74"/>
    </row>
    <row r="42" spans="1:25" x14ac:dyDescent="0.2">
      <c r="A42" s="120" t="s">
        <v>86</v>
      </c>
      <c r="B42" s="121">
        <f>_xlfn.NUMBERVALUE(EC!C43)+_xlfn.NUMBERVALUE(FS!C43)+_xlfn.NUMBERVALUE(GT!C43)+_xlfn.NUMBERVALUE(KZN!C43)+_xlfn.NUMBERVALUE(LIM!C43)+_xlfn.NUMBERVALUE(MP!C43)+_xlfn.NUMBERVALUE(NW!C43)+_xlfn.NUMBERVALUE(NC!C43)+_xlfn.NUMBERVALUE(WC!C43)</f>
        <v>347294</v>
      </c>
      <c r="C42" s="138">
        <v>677719</v>
      </c>
      <c r="D42" s="2"/>
      <c r="E42" s="122">
        <f t="shared" si="14"/>
        <v>677719</v>
      </c>
      <c r="F42" s="123">
        <f>IF(_xlfn.NUMBERVALUE(EC!I43)+_xlfn.NUMBERVALUE(FS!I43)+_xlfn.NUMBERVALUE(GT!I43)+_xlfn.NUMBERVALUE(KZN!I43)+_xlfn.NUMBERVALUE(LIM!I43)+_xlfn.NUMBERVALUE(MP!I43)+_xlfn.NUMBERVALUE(NW!I43)+_xlfn.NUMBERVALUE(NC!I43)+_xlfn.NUMBERVALUE(WC!I43)&lt;&gt;0, _xlfn.NUMBERVALUE(EC!I43)+_xlfn.NUMBERVALUE(FS!I43)+_xlfn.NUMBERVALUE(GT!I43)+_xlfn.NUMBERVALUE(KZN!I43)+_xlfn.NUMBERVALUE(LIM!I43)+_xlfn.NUMBERVALUE(MP!I43)+_xlfn.NUMBERVALUE(NW!I43)+_xlfn.NUMBERVALUE(NC!I43)+_xlfn.NUMBERVALUE(WC!I43), "")</f>
        <v>4</v>
      </c>
      <c r="G42" s="124" t="str">
        <f t="shared" si="5"/>
        <v/>
      </c>
      <c r="H42" s="124"/>
      <c r="I42" s="125">
        <f t="shared" si="6"/>
        <v>8.7313544364137652</v>
      </c>
      <c r="J42" s="123">
        <f t="shared" si="7"/>
        <v>8</v>
      </c>
      <c r="K42" s="126">
        <f t="shared" si="8"/>
        <v>56767</v>
      </c>
      <c r="L42" s="123">
        <f xml:space="preserve"> IF(K42&lt;&gt;"", IF(RANK(K42,$K$3:$K$60)+COUNTIF(K$3:K42, K42)-1&lt;=($C$64-G$61-$J$61),RANK(K42,$K$3:$K$60)+COUNTIF(K$3:K42, K42)-1,""), "")</f>
        <v>6</v>
      </c>
      <c r="M42" s="127">
        <f t="shared" si="9"/>
        <v>9</v>
      </c>
      <c r="N42" s="128">
        <f t="shared" si="10"/>
        <v>5</v>
      </c>
      <c r="O42" s="1"/>
      <c r="P42" s="129">
        <f t="shared" si="15"/>
        <v>2.123320248403646E-2</v>
      </c>
      <c r="Q42" s="130">
        <f t="shared" si="16"/>
        <v>2.2499999999999999E-2</v>
      </c>
      <c r="R42" s="131">
        <f t="shared" si="11"/>
        <v>1.2667975159635393E-3</v>
      </c>
      <c r="T42" s="132">
        <f t="shared" si="17"/>
        <v>677719</v>
      </c>
      <c r="U42" s="130">
        <f t="shared" si="12"/>
        <v>2.1774197460827704E-2</v>
      </c>
      <c r="V42" s="130">
        <f t="shared" si="18"/>
        <v>2.2499999999999999E-2</v>
      </c>
      <c r="W42" s="133">
        <f t="shared" si="13"/>
        <v>7.258025391722947E-4</v>
      </c>
      <c r="X42" s="78"/>
      <c r="Y42" s="75"/>
    </row>
    <row r="43" spans="1:25" x14ac:dyDescent="0.2">
      <c r="A43" s="92" t="s">
        <v>87</v>
      </c>
      <c r="B43" s="116">
        <f>_xlfn.NUMBERVALUE(EC!C44)+_xlfn.NUMBERVALUE(FS!C44)+_xlfn.NUMBERVALUE(GT!C44)+_xlfn.NUMBERVALUE(KZN!C44)+_xlfn.NUMBERVALUE(LIM!C44)+_xlfn.NUMBERVALUE(MP!C44)+_xlfn.NUMBERVALUE(NW!C44)+_xlfn.NUMBERVALUE(NC!C44)+_xlfn.NUMBERVALUE(WC!C44)</f>
        <v>7123</v>
      </c>
      <c r="C43" s="137">
        <v>12662</v>
      </c>
      <c r="D43" s="2"/>
      <c r="E43" s="93" t="str">
        <f t="shared" si="14"/>
        <v/>
      </c>
      <c r="F43" s="119" t="str">
        <f>IF(_xlfn.NUMBERVALUE(EC!I44)+_xlfn.NUMBERVALUE(FS!I44)+_xlfn.NUMBERVALUE(GT!I44)+_xlfn.NUMBERVALUE(KZN!I44)+_xlfn.NUMBERVALUE(LIM!I44)+_xlfn.NUMBERVALUE(MP!I44)+_xlfn.NUMBERVALUE(NW!I44)+_xlfn.NUMBERVALUE(NC!I44)+_xlfn.NUMBERVALUE(WC!I44)&lt;&gt;0, _xlfn.NUMBERVALUE(EC!I44)+_xlfn.NUMBERVALUE(FS!I44)+_xlfn.NUMBERVALUE(GT!I44)+_xlfn.NUMBERVALUE(KZN!I44)+_xlfn.NUMBERVALUE(LIM!I44)+_xlfn.NUMBERVALUE(MP!I44)+_xlfn.NUMBERVALUE(NW!I44)+_xlfn.NUMBERVALUE(NC!I44)+_xlfn.NUMBERVALUE(WC!I44), "")</f>
        <v/>
      </c>
      <c r="G43" s="105" t="str">
        <f t="shared" si="5"/>
        <v/>
      </c>
      <c r="H43" s="105"/>
      <c r="I43" s="91" t="str">
        <f t="shared" si="6"/>
        <v/>
      </c>
      <c r="J43" s="8" t="str">
        <f t="shared" si="7"/>
        <v/>
      </c>
      <c r="K43" s="7" t="str">
        <f t="shared" si="8"/>
        <v/>
      </c>
      <c r="L43" s="8" t="str">
        <f xml:space="preserve"> IF(K43&lt;&gt;"", IF(RANK(K43,$K$3:$K$60)+COUNTIF(K$3:K43, K43)-1&lt;=($C$64-G$61-$J$61),RANK(K43,$K$3:$K$60)+COUNTIF(K$3:K43, K43)-1,""), "")</f>
        <v/>
      </c>
      <c r="M43" s="102" t="str">
        <f t="shared" si="9"/>
        <v/>
      </c>
      <c r="N43" s="30" t="str">
        <f t="shared" si="10"/>
        <v/>
      </c>
      <c r="O43" s="1"/>
      <c r="P43" s="97">
        <f t="shared" si="15"/>
        <v>3.9670543374594727E-4</v>
      </c>
      <c r="Q43" s="85">
        <f t="shared" si="16"/>
        <v>0</v>
      </c>
      <c r="R43" s="87">
        <f t="shared" si="11"/>
        <v>-3.9670543374594727E-4</v>
      </c>
      <c r="T43" s="82" t="str">
        <f t="shared" si="17"/>
        <v/>
      </c>
      <c r="U43" s="85" t="str">
        <f t="shared" si="12"/>
        <v/>
      </c>
      <c r="V43" s="85" t="str">
        <f t="shared" si="18"/>
        <v/>
      </c>
      <c r="W43" s="86" t="str">
        <f t="shared" si="13"/>
        <v/>
      </c>
      <c r="X43" s="78"/>
      <c r="Y43" s="74"/>
    </row>
    <row r="44" spans="1:25" x14ac:dyDescent="0.2">
      <c r="A44" s="92" t="s">
        <v>88</v>
      </c>
      <c r="B44" s="116">
        <f>_xlfn.NUMBERVALUE(EC!C45)+_xlfn.NUMBERVALUE(FS!C45)+_xlfn.NUMBERVALUE(GT!C45)+_xlfn.NUMBERVALUE(KZN!C45)+_xlfn.NUMBERVALUE(LIM!C45)+_xlfn.NUMBERVALUE(MP!C45)+_xlfn.NUMBERVALUE(NW!C45)+_xlfn.NUMBERVALUE(NC!C45)+_xlfn.NUMBERVALUE(WC!C45)</f>
        <v>4206</v>
      </c>
      <c r="C44" s="137">
        <v>8040</v>
      </c>
      <c r="D44" s="2"/>
      <c r="E44" s="93" t="str">
        <f t="shared" si="14"/>
        <v/>
      </c>
      <c r="F44" s="119" t="str">
        <f>IF(_xlfn.NUMBERVALUE(EC!I45)+_xlfn.NUMBERVALUE(FS!I45)+_xlfn.NUMBERVALUE(GT!I45)+_xlfn.NUMBERVALUE(KZN!I45)+_xlfn.NUMBERVALUE(LIM!I45)+_xlfn.NUMBERVALUE(MP!I45)+_xlfn.NUMBERVALUE(NW!I45)+_xlfn.NUMBERVALUE(NC!I45)+_xlfn.NUMBERVALUE(WC!I45)&lt;&gt;0, _xlfn.NUMBERVALUE(EC!I45)+_xlfn.NUMBERVALUE(FS!I45)+_xlfn.NUMBERVALUE(GT!I45)+_xlfn.NUMBERVALUE(KZN!I45)+_xlfn.NUMBERVALUE(LIM!I45)+_xlfn.NUMBERVALUE(MP!I45)+_xlfn.NUMBERVALUE(NW!I45)+_xlfn.NUMBERVALUE(NC!I45)+_xlfn.NUMBERVALUE(WC!I45), "")</f>
        <v/>
      </c>
      <c r="G44" s="105" t="str">
        <f t="shared" si="5"/>
        <v/>
      </c>
      <c r="H44" s="105"/>
      <c r="I44" s="91" t="str">
        <f t="shared" si="6"/>
        <v/>
      </c>
      <c r="J44" s="8" t="str">
        <f t="shared" si="7"/>
        <v/>
      </c>
      <c r="K44" s="7" t="str">
        <f t="shared" si="8"/>
        <v/>
      </c>
      <c r="L44" s="8" t="str">
        <f xml:space="preserve"> IF(K44&lt;&gt;"", IF(RANK(K44,$K$3:$K$60)+COUNTIF(K$3:K44, K44)-1&lt;=($C$64-G$61-$J$61),RANK(K44,$K$3:$K$60)+COUNTIF(K$3:K44, K44)-1,""), "")</f>
        <v/>
      </c>
      <c r="M44" s="102" t="str">
        <f t="shared" si="9"/>
        <v/>
      </c>
      <c r="N44" s="30" t="str">
        <f t="shared" si="10"/>
        <v/>
      </c>
      <c r="O44" s="1"/>
      <c r="P44" s="97">
        <f t="shared" si="15"/>
        <v>2.5189635818333725E-4</v>
      </c>
      <c r="Q44" s="85">
        <f t="shared" si="16"/>
        <v>0</v>
      </c>
      <c r="R44" s="87">
        <f t="shared" si="11"/>
        <v>-2.5189635818333725E-4</v>
      </c>
      <c r="T44" s="82" t="str">
        <f t="shared" si="17"/>
        <v/>
      </c>
      <c r="U44" s="85" t="str">
        <f t="shared" si="12"/>
        <v/>
      </c>
      <c r="V44" s="85" t="str">
        <f t="shared" si="18"/>
        <v/>
      </c>
      <c r="W44" s="86" t="str">
        <f t="shared" si="13"/>
        <v/>
      </c>
      <c r="X44" s="78"/>
      <c r="Y44" s="74"/>
    </row>
    <row r="45" spans="1:25" x14ac:dyDescent="0.2">
      <c r="A45" s="120" t="s">
        <v>89</v>
      </c>
      <c r="B45" s="121">
        <f>_xlfn.NUMBERVALUE(EC!C46)+_xlfn.NUMBERVALUE(FS!C46)+_xlfn.NUMBERVALUE(GT!C46)+_xlfn.NUMBERVALUE(KZN!C46)+_xlfn.NUMBERVALUE(LIM!C46)+_xlfn.NUMBERVALUE(MP!C46)+_xlfn.NUMBERVALUE(NW!C46)+_xlfn.NUMBERVALUE(NC!C46)+_xlfn.NUMBERVALUE(WC!C46)</f>
        <v>70549</v>
      </c>
      <c r="C45" s="138">
        <v>138528</v>
      </c>
      <c r="D45" s="2"/>
      <c r="E45" s="122">
        <f t="shared" si="14"/>
        <v>138528</v>
      </c>
      <c r="F45" s="123">
        <f>IF(_xlfn.NUMBERVALUE(EC!I46)+_xlfn.NUMBERVALUE(FS!I46)+_xlfn.NUMBERVALUE(GT!I46)+_xlfn.NUMBERVALUE(KZN!I46)+_xlfn.NUMBERVALUE(LIM!I46)+_xlfn.NUMBERVALUE(MP!I46)+_xlfn.NUMBERVALUE(NW!I46)+_xlfn.NUMBERVALUE(NC!I46)+_xlfn.NUMBERVALUE(WC!I46)&lt;&gt;0, _xlfn.NUMBERVALUE(EC!I46)+_xlfn.NUMBERVALUE(FS!I46)+_xlfn.NUMBERVALUE(GT!I46)+_xlfn.NUMBERVALUE(KZN!I46)+_xlfn.NUMBERVALUE(LIM!I46)+_xlfn.NUMBERVALUE(MP!I46)+_xlfn.NUMBERVALUE(NW!I46)+_xlfn.NUMBERVALUE(NC!I46)+_xlfn.NUMBERVALUE(WC!I46), "")</f>
        <v>1</v>
      </c>
      <c r="G45" s="124" t="str">
        <f t="shared" si="5"/>
        <v/>
      </c>
      <c r="H45" s="124"/>
      <c r="I45" s="125">
        <f t="shared" si="6"/>
        <v>1.7847176593359872</v>
      </c>
      <c r="J45" s="123">
        <f t="shared" si="7"/>
        <v>1</v>
      </c>
      <c r="K45" s="126">
        <f t="shared" si="8"/>
        <v>60909</v>
      </c>
      <c r="L45" s="123">
        <f xml:space="preserve"> IF(K45&lt;&gt;"", IF(RANK(K45,$K$3:$K$60)+COUNTIF(K$3:K45, K45)-1&lt;=($C$64-G$61-$J$61),RANK(K45,$K$3:$K$60)+COUNTIF(K$3:K45, K45)-1,""), "")</f>
        <v>4</v>
      </c>
      <c r="M45" s="127">
        <f t="shared" si="9"/>
        <v>2</v>
      </c>
      <c r="N45" s="128">
        <f t="shared" si="10"/>
        <v>1</v>
      </c>
      <c r="O45" s="1"/>
      <c r="P45" s="129">
        <f t="shared" si="15"/>
        <v>4.3401366550275301E-3</v>
      </c>
      <c r="Q45" s="130">
        <f t="shared" si="16"/>
        <v>5.0000000000000001E-3</v>
      </c>
      <c r="R45" s="131">
        <f t="shared" si="11"/>
        <v>6.5986334497246998E-4</v>
      </c>
      <c r="T45" s="132">
        <f t="shared" si="17"/>
        <v>138528</v>
      </c>
      <c r="U45" s="130">
        <f t="shared" si="12"/>
        <v>4.4507178135090508E-3</v>
      </c>
      <c r="V45" s="130">
        <f t="shared" si="18"/>
        <v>5.0000000000000001E-3</v>
      </c>
      <c r="W45" s="133">
        <f t="shared" si="13"/>
        <v>5.4928218649094931E-4</v>
      </c>
      <c r="X45" s="78"/>
      <c r="Y45" s="75"/>
    </row>
    <row r="46" spans="1:25" x14ac:dyDescent="0.2">
      <c r="A46" s="92" t="s">
        <v>90</v>
      </c>
      <c r="B46" s="116">
        <f>_xlfn.NUMBERVALUE(EC!C47)+_xlfn.NUMBERVALUE(FS!C47)+_xlfn.NUMBERVALUE(GT!C47)+_xlfn.NUMBERVALUE(KZN!C47)+_xlfn.NUMBERVALUE(LIM!C47)+_xlfn.NUMBERVALUE(MP!C47)+_xlfn.NUMBERVALUE(NW!C47)+_xlfn.NUMBERVALUE(NC!C47)+_xlfn.NUMBERVALUE(WC!C47)</f>
        <v>4875</v>
      </c>
      <c r="C46" s="137">
        <v>9891</v>
      </c>
      <c r="D46" s="2"/>
      <c r="E46" s="93" t="str">
        <f t="shared" si="14"/>
        <v/>
      </c>
      <c r="F46" s="119" t="str">
        <f>IF(_xlfn.NUMBERVALUE(EC!I47)+_xlfn.NUMBERVALUE(FS!I47)+_xlfn.NUMBERVALUE(GT!I47)+_xlfn.NUMBERVALUE(KZN!I47)+_xlfn.NUMBERVALUE(LIM!I47)+_xlfn.NUMBERVALUE(MP!I47)+_xlfn.NUMBERVALUE(NW!I47)+_xlfn.NUMBERVALUE(NC!I47)+_xlfn.NUMBERVALUE(WC!I47)&lt;&gt;0, _xlfn.NUMBERVALUE(EC!I47)+_xlfn.NUMBERVALUE(FS!I47)+_xlfn.NUMBERVALUE(GT!I47)+_xlfn.NUMBERVALUE(KZN!I47)+_xlfn.NUMBERVALUE(LIM!I47)+_xlfn.NUMBERVALUE(MP!I47)+_xlfn.NUMBERVALUE(NW!I47)+_xlfn.NUMBERVALUE(NC!I47)+_xlfn.NUMBERVALUE(WC!I47), "")</f>
        <v/>
      </c>
      <c r="G46" s="105" t="str">
        <f t="shared" si="5"/>
        <v/>
      </c>
      <c r="H46" s="105"/>
      <c r="I46" s="91" t="str">
        <f t="shared" si="6"/>
        <v/>
      </c>
      <c r="J46" s="8" t="str">
        <f t="shared" si="7"/>
        <v/>
      </c>
      <c r="K46" s="7" t="str">
        <f t="shared" si="8"/>
        <v/>
      </c>
      <c r="L46" s="8" t="str">
        <f xml:space="preserve"> IF(K46&lt;&gt;"", IF(RANK(K46,$K$3:$K$60)+COUNTIF(K$3:K46, K46)-1&lt;=($C$64-G$61-$J$61),RANK(K46,$K$3:$K$60)+COUNTIF(K$3:K46, K46)-1,""), "")</f>
        <v/>
      </c>
      <c r="M46" s="102" t="str">
        <f t="shared" si="9"/>
        <v/>
      </c>
      <c r="N46" s="30" t="str">
        <f t="shared" si="10"/>
        <v/>
      </c>
      <c r="O46" s="1"/>
      <c r="P46" s="97">
        <f t="shared" si="15"/>
        <v>3.0988891527256078E-4</v>
      </c>
      <c r="Q46" s="85">
        <f t="shared" si="16"/>
        <v>0</v>
      </c>
      <c r="R46" s="87">
        <f t="shared" si="11"/>
        <v>-3.0988891527256078E-4</v>
      </c>
      <c r="T46" s="82" t="str">
        <f t="shared" si="17"/>
        <v/>
      </c>
      <c r="U46" s="85" t="str">
        <f t="shared" si="12"/>
        <v/>
      </c>
      <c r="V46" s="85" t="str">
        <f t="shared" si="18"/>
        <v/>
      </c>
      <c r="W46" s="86" t="str">
        <f t="shared" si="13"/>
        <v/>
      </c>
      <c r="X46" s="78"/>
      <c r="Y46" s="74"/>
    </row>
    <row r="47" spans="1:25" x14ac:dyDescent="0.2">
      <c r="A47" s="92" t="s">
        <v>91</v>
      </c>
      <c r="B47" s="116">
        <f>_xlfn.NUMBERVALUE(EC!C48)+_xlfn.NUMBERVALUE(FS!C48)+_xlfn.NUMBERVALUE(GT!C48)+_xlfn.NUMBERVALUE(KZN!C48)+_xlfn.NUMBERVALUE(LIM!C48)+_xlfn.NUMBERVALUE(MP!C48)+_xlfn.NUMBERVALUE(NW!C48)+_xlfn.NUMBERVALUE(NC!C48)+_xlfn.NUMBERVALUE(WC!C48)</f>
        <v>7654</v>
      </c>
      <c r="C47" s="137">
        <v>12450</v>
      </c>
      <c r="D47" s="2"/>
      <c r="E47" s="93" t="str">
        <f t="shared" si="14"/>
        <v/>
      </c>
      <c r="F47" s="119" t="str">
        <f>IF(_xlfn.NUMBERVALUE(EC!I48)+_xlfn.NUMBERVALUE(FS!I48)+_xlfn.NUMBERVALUE(GT!I48)+_xlfn.NUMBERVALUE(KZN!I48)+_xlfn.NUMBERVALUE(LIM!I48)+_xlfn.NUMBERVALUE(MP!I48)+_xlfn.NUMBERVALUE(NW!I48)+_xlfn.NUMBERVALUE(NC!I48)+_xlfn.NUMBERVALUE(WC!I48)&lt;&gt;0, _xlfn.NUMBERVALUE(EC!I48)+_xlfn.NUMBERVALUE(FS!I48)+_xlfn.NUMBERVALUE(GT!I48)+_xlfn.NUMBERVALUE(KZN!I48)+_xlfn.NUMBERVALUE(LIM!I48)+_xlfn.NUMBERVALUE(MP!I48)+_xlfn.NUMBERVALUE(NW!I48)+_xlfn.NUMBERVALUE(NC!I48)+_xlfn.NUMBERVALUE(WC!I48), "")</f>
        <v/>
      </c>
      <c r="G47" s="105" t="str">
        <f t="shared" si="5"/>
        <v/>
      </c>
      <c r="H47" s="105"/>
      <c r="I47" s="91" t="str">
        <f t="shared" si="6"/>
        <v/>
      </c>
      <c r="J47" s="8" t="str">
        <f t="shared" si="7"/>
        <v/>
      </c>
      <c r="K47" s="7" t="str">
        <f t="shared" si="8"/>
        <v/>
      </c>
      <c r="L47" s="8" t="str">
        <f xml:space="preserve"> IF(K47&lt;&gt;"", IF(RANK(K47,$K$3:$K$60)+COUNTIF(K$3:K47, K47)-1&lt;=($C$64-G$61-$J$61),RANK(K47,$K$3:$K$60)+COUNTIF(K$3:K47, K47)-1,""), "")</f>
        <v/>
      </c>
      <c r="M47" s="102" t="str">
        <f t="shared" si="9"/>
        <v/>
      </c>
      <c r="N47" s="30" t="str">
        <f t="shared" si="10"/>
        <v/>
      </c>
      <c r="O47" s="1"/>
      <c r="P47" s="97">
        <f t="shared" si="15"/>
        <v>3.9006339047046625E-4</v>
      </c>
      <c r="Q47" s="85">
        <f t="shared" si="16"/>
        <v>0</v>
      </c>
      <c r="R47" s="87">
        <f t="shared" si="11"/>
        <v>-3.9006339047046625E-4</v>
      </c>
      <c r="T47" s="82" t="str">
        <f t="shared" si="17"/>
        <v/>
      </c>
      <c r="U47" s="85" t="str">
        <f t="shared" si="12"/>
        <v/>
      </c>
      <c r="V47" s="85" t="str">
        <f t="shared" si="18"/>
        <v/>
      </c>
      <c r="W47" s="86" t="str">
        <f t="shared" si="13"/>
        <v/>
      </c>
      <c r="X47" s="78"/>
      <c r="Y47" s="74"/>
    </row>
    <row r="48" spans="1:25" x14ac:dyDescent="0.2">
      <c r="A48" s="92" t="s">
        <v>92</v>
      </c>
      <c r="B48" s="116">
        <f>_xlfn.NUMBERVALUE(EC!C49)+_xlfn.NUMBERVALUE(FS!C49)+_xlfn.NUMBERVALUE(GT!C49)+_xlfn.NUMBERVALUE(KZN!C49)+_xlfn.NUMBERVALUE(LIM!C49)+_xlfn.NUMBERVALUE(MP!C49)+_xlfn.NUMBERVALUE(NW!C49)+_xlfn.NUMBERVALUE(NC!C49)+_xlfn.NUMBERVALUE(WC!C49)</f>
        <v>3207</v>
      </c>
      <c r="C48" s="137">
        <v>9893</v>
      </c>
      <c r="D48" s="2"/>
      <c r="E48" s="93" t="str">
        <f t="shared" si="14"/>
        <v/>
      </c>
      <c r="F48" s="119" t="str">
        <f>IF(_xlfn.NUMBERVALUE(EC!I49)+_xlfn.NUMBERVALUE(FS!I49)+_xlfn.NUMBERVALUE(GT!I49)+_xlfn.NUMBERVALUE(KZN!I49)+_xlfn.NUMBERVALUE(LIM!I49)+_xlfn.NUMBERVALUE(MP!I49)+_xlfn.NUMBERVALUE(NW!I49)+_xlfn.NUMBERVALUE(NC!I49)+_xlfn.NUMBERVALUE(WC!I49)&lt;&gt;0, _xlfn.NUMBERVALUE(EC!I49)+_xlfn.NUMBERVALUE(FS!I49)+_xlfn.NUMBERVALUE(GT!I49)+_xlfn.NUMBERVALUE(KZN!I49)+_xlfn.NUMBERVALUE(LIM!I49)+_xlfn.NUMBERVALUE(MP!I49)+_xlfn.NUMBERVALUE(NW!I49)+_xlfn.NUMBERVALUE(NC!I49)+_xlfn.NUMBERVALUE(WC!I49), "")</f>
        <v/>
      </c>
      <c r="G48" s="105" t="str">
        <f t="shared" si="5"/>
        <v/>
      </c>
      <c r="H48" s="105"/>
      <c r="I48" s="91" t="str">
        <f t="shared" si="6"/>
        <v/>
      </c>
      <c r="J48" s="8" t="str">
        <f t="shared" si="7"/>
        <v/>
      </c>
      <c r="K48" s="7" t="str">
        <f t="shared" si="8"/>
        <v/>
      </c>
      <c r="L48" s="8" t="str">
        <f xml:space="preserve"> IF(K48&lt;&gt;"", IF(RANK(K48,$K$3:$K$60)+COUNTIF(K$3:K48, K48)-1&lt;=($C$64-G$61-$J$61),RANK(K48,$K$3:$K$60)+COUNTIF(K$3:K48, K48)-1,""), "")</f>
        <v/>
      </c>
      <c r="M48" s="102" t="str">
        <f t="shared" si="9"/>
        <v/>
      </c>
      <c r="N48" s="30" t="str">
        <f t="shared" si="10"/>
        <v/>
      </c>
      <c r="O48" s="1"/>
      <c r="P48" s="97">
        <f t="shared" si="15"/>
        <v>3.0995157605817852E-4</v>
      </c>
      <c r="Q48" s="85">
        <f t="shared" si="16"/>
        <v>0</v>
      </c>
      <c r="R48" s="87">
        <f t="shared" si="11"/>
        <v>-3.0995157605817852E-4</v>
      </c>
      <c r="T48" s="82" t="str">
        <f t="shared" si="17"/>
        <v/>
      </c>
      <c r="U48" s="85" t="str">
        <f t="shared" si="12"/>
        <v/>
      </c>
      <c r="V48" s="85" t="str">
        <f t="shared" si="18"/>
        <v/>
      </c>
      <c r="W48" s="86" t="str">
        <f t="shared" si="13"/>
        <v/>
      </c>
      <c r="X48" s="78"/>
      <c r="Y48" s="74"/>
    </row>
    <row r="49" spans="1:25" x14ac:dyDescent="0.2">
      <c r="A49" s="120" t="s">
        <v>93</v>
      </c>
      <c r="B49" s="121">
        <f>_xlfn.NUMBERVALUE(EC!C50)+_xlfn.NUMBERVALUE(FS!C50)+_xlfn.NUMBERVALUE(GT!C50)+_xlfn.NUMBERVALUE(KZN!C50)+_xlfn.NUMBERVALUE(LIM!C50)+_xlfn.NUMBERVALUE(MP!C50)+_xlfn.NUMBERVALUE(NW!C50)+_xlfn.NUMBERVALUE(NC!C50)+_xlfn.NUMBERVALUE(WC!C50)</f>
        <v>2240553</v>
      </c>
      <c r="C49" s="138">
        <v>4584864</v>
      </c>
      <c r="D49" s="2"/>
      <c r="E49" s="122">
        <f t="shared" si="14"/>
        <v>4584864</v>
      </c>
      <c r="F49" s="123">
        <f>IF(_xlfn.NUMBERVALUE(EC!I50)+_xlfn.NUMBERVALUE(FS!I50)+_xlfn.NUMBERVALUE(GT!I50)+_xlfn.NUMBERVALUE(KZN!I50)+_xlfn.NUMBERVALUE(LIM!I50)+_xlfn.NUMBERVALUE(MP!I50)+_xlfn.NUMBERVALUE(NW!I50)+_xlfn.NUMBERVALUE(NC!I50)+_xlfn.NUMBERVALUE(WC!I50)&lt;&gt;0, _xlfn.NUMBERVALUE(EC!I50)+_xlfn.NUMBERVALUE(FS!I50)+_xlfn.NUMBERVALUE(GT!I50)+_xlfn.NUMBERVALUE(KZN!I50)+_xlfn.NUMBERVALUE(LIM!I50)+_xlfn.NUMBERVALUE(MP!I50)+_xlfn.NUMBERVALUE(NW!I50)+_xlfn.NUMBERVALUE(NC!I50)+_xlfn.NUMBERVALUE(WC!I50), "")</f>
        <v>27</v>
      </c>
      <c r="G49" s="124" t="str">
        <f t="shared" si="5"/>
        <v/>
      </c>
      <c r="H49" s="124"/>
      <c r="I49" s="125">
        <f t="shared" si="6"/>
        <v>59.068836238549842</v>
      </c>
      <c r="J49" s="123">
        <f t="shared" si="7"/>
        <v>59</v>
      </c>
      <c r="K49" s="126">
        <f t="shared" si="8"/>
        <v>5343</v>
      </c>
      <c r="L49" s="123" t="str">
        <f xml:space="preserve"> IF(K49&lt;&gt;"", IF(RANK(K49,$K$3:$K$60)+COUNTIF(K$3:K49, K49)-1&lt;=($C$64-G$61-$J$61),RANK(K49,$K$3:$K$60)+COUNTIF(K$3:K49, K49)-1,""), "")</f>
        <v/>
      </c>
      <c r="M49" s="127">
        <f t="shared" si="9"/>
        <v>59</v>
      </c>
      <c r="N49" s="128">
        <f t="shared" si="10"/>
        <v>32</v>
      </c>
      <c r="O49" s="1"/>
      <c r="P49" s="129">
        <f t="shared" si="15"/>
        <v>0.14364559009525973</v>
      </c>
      <c r="Q49" s="130">
        <f t="shared" si="16"/>
        <v>0.14749999999999999</v>
      </c>
      <c r="R49" s="131">
        <f t="shared" si="11"/>
        <v>3.854409904740258E-3</v>
      </c>
      <c r="T49" s="132">
        <f t="shared" si="17"/>
        <v>4584864</v>
      </c>
      <c r="U49" s="130">
        <f t="shared" si="12"/>
        <v>0.14730549691987438</v>
      </c>
      <c r="V49" s="130">
        <f t="shared" si="18"/>
        <v>0.14749999999999999</v>
      </c>
      <c r="W49" s="133">
        <f t="shared" si="13"/>
        <v>1.9450308012561313E-4</v>
      </c>
      <c r="X49" s="78"/>
      <c r="Y49" s="74"/>
    </row>
    <row r="50" spans="1:25" x14ac:dyDescent="0.2">
      <c r="A50" s="92" t="s">
        <v>94</v>
      </c>
      <c r="B50" s="116">
        <f>_xlfn.NUMBERVALUE(EC!C51)+_xlfn.NUMBERVALUE(FS!C51)+_xlfn.NUMBERVALUE(GT!C51)+_xlfn.NUMBERVALUE(KZN!C51)+_xlfn.NUMBERVALUE(LIM!C51)+_xlfn.NUMBERVALUE(MP!C51)+_xlfn.NUMBERVALUE(NW!C51)+_xlfn.NUMBERVALUE(NC!C51)+_xlfn.NUMBERVALUE(WC!C51)</f>
        <v>32269</v>
      </c>
      <c r="C50" s="137">
        <v>67948</v>
      </c>
      <c r="D50" s="2"/>
      <c r="E50" s="93" t="str">
        <f t="shared" si="14"/>
        <v/>
      </c>
      <c r="F50" s="119" t="str">
        <f>IF(_xlfn.NUMBERVALUE(EC!I51)+_xlfn.NUMBERVALUE(FS!I51)+_xlfn.NUMBERVALUE(GT!I51)+_xlfn.NUMBERVALUE(KZN!I51)+_xlfn.NUMBERVALUE(LIM!I51)+_xlfn.NUMBERVALUE(MP!I51)+_xlfn.NUMBERVALUE(NW!I51)+_xlfn.NUMBERVALUE(NC!I51)+_xlfn.NUMBERVALUE(WC!I51)&lt;&gt;0, _xlfn.NUMBERVALUE(EC!I51)+_xlfn.NUMBERVALUE(FS!I51)+_xlfn.NUMBERVALUE(GT!I51)+_xlfn.NUMBERVALUE(KZN!I51)+_xlfn.NUMBERVALUE(LIM!I51)+_xlfn.NUMBERVALUE(MP!I51)+_xlfn.NUMBERVALUE(NW!I51)+_xlfn.NUMBERVALUE(NC!I51)+_xlfn.NUMBERVALUE(WC!I51), "")</f>
        <v/>
      </c>
      <c r="G50" s="105" t="str">
        <f t="shared" si="5"/>
        <v/>
      </c>
      <c r="H50" s="105"/>
      <c r="I50" s="91" t="str">
        <f t="shared" si="6"/>
        <v/>
      </c>
      <c r="J50" s="8" t="str">
        <f t="shared" si="7"/>
        <v/>
      </c>
      <c r="K50" s="7" t="str">
        <f t="shared" si="8"/>
        <v/>
      </c>
      <c r="L50" s="8" t="str">
        <f xml:space="preserve"> IF(K50&lt;&gt;"", IF(RANK(K50,$K$3:$K$60)+COUNTIF(K$3:K50, K50)-1&lt;=($C$64-G$61-$J$61),RANK(K50,$K$3:$K$60)+COUNTIF(K$3:K50, K50)-1,""), "")</f>
        <v/>
      </c>
      <c r="M50" s="102" t="str">
        <f t="shared" si="9"/>
        <v/>
      </c>
      <c r="N50" s="30" t="str">
        <f t="shared" si="10"/>
        <v/>
      </c>
      <c r="O50" s="1"/>
      <c r="P50" s="97">
        <f t="shared" si="15"/>
        <v>2.1288375305772884E-3</v>
      </c>
      <c r="Q50" s="85">
        <f t="shared" si="16"/>
        <v>0</v>
      </c>
      <c r="R50" s="87">
        <f t="shared" si="11"/>
        <v>-2.1288375305772884E-3</v>
      </c>
      <c r="T50" s="82" t="str">
        <f t="shared" si="17"/>
        <v/>
      </c>
      <c r="U50" s="85" t="str">
        <f t="shared" si="12"/>
        <v/>
      </c>
      <c r="V50" s="85" t="str">
        <f t="shared" si="18"/>
        <v/>
      </c>
      <c r="W50" s="86" t="str">
        <f t="shared" si="13"/>
        <v/>
      </c>
      <c r="X50" s="78"/>
      <c r="Y50" s="74"/>
    </row>
    <row r="51" spans="1:25" x14ac:dyDescent="0.2">
      <c r="A51" s="120" t="s">
        <v>95</v>
      </c>
      <c r="B51" s="121">
        <f>_xlfn.NUMBERVALUE(EC!C52)+_xlfn.NUMBERVALUE(FS!C52)+_xlfn.NUMBERVALUE(GT!C52)+_xlfn.NUMBERVALUE(KZN!C52)+_xlfn.NUMBERVALUE(LIM!C52)+_xlfn.NUMBERVALUE(MP!C52)+_xlfn.NUMBERVALUE(NW!C52)+_xlfn.NUMBERVALUE(NC!C52)+_xlfn.NUMBERVALUE(WC!C52)</f>
        <v>85764</v>
      </c>
      <c r="C51" s="138">
        <v>164210</v>
      </c>
      <c r="D51" s="2"/>
      <c r="E51" s="122">
        <f t="shared" si="14"/>
        <v>164210</v>
      </c>
      <c r="F51" s="123">
        <f>IF(_xlfn.NUMBERVALUE(EC!I52)+_xlfn.NUMBERVALUE(FS!I52)+_xlfn.NUMBERVALUE(GT!I52)+_xlfn.NUMBERVALUE(KZN!I52)+_xlfn.NUMBERVALUE(LIM!I52)+_xlfn.NUMBERVALUE(MP!I52)+_xlfn.NUMBERVALUE(NW!I52)+_xlfn.NUMBERVALUE(NC!I52)+_xlfn.NUMBERVALUE(WC!I52)&lt;&gt;0, _xlfn.NUMBERVALUE(EC!I52)+_xlfn.NUMBERVALUE(FS!I52)+_xlfn.NUMBERVALUE(GT!I52)+_xlfn.NUMBERVALUE(KZN!I52)+_xlfn.NUMBERVALUE(LIM!I52)+_xlfn.NUMBERVALUE(MP!I52)+_xlfn.NUMBERVALUE(NW!I52)+_xlfn.NUMBERVALUE(NC!I52)+_xlfn.NUMBERVALUE(WC!I52), "")</f>
        <v>1</v>
      </c>
      <c r="G51" s="124" t="str">
        <f t="shared" si="5"/>
        <v/>
      </c>
      <c r="H51" s="124"/>
      <c r="I51" s="125">
        <f t="shared" si="6"/>
        <v>2.1155902549633465</v>
      </c>
      <c r="J51" s="123">
        <f t="shared" si="7"/>
        <v>2</v>
      </c>
      <c r="K51" s="126">
        <f t="shared" si="8"/>
        <v>8972</v>
      </c>
      <c r="L51" s="123" t="str">
        <f xml:space="preserve"> IF(K51&lt;&gt;"", IF(RANK(K51,$K$3:$K$60)+COUNTIF(K$3:K51, K51)-1&lt;=($C$64-G$61-$J$61),RANK(K51,$K$3:$K$60)+COUNTIF(K$3:K51, K51)-1,""), "")</f>
        <v/>
      </c>
      <c r="M51" s="127">
        <f t="shared" si="9"/>
        <v>2</v>
      </c>
      <c r="N51" s="128">
        <f t="shared" si="10"/>
        <v>1</v>
      </c>
      <c r="O51" s="1"/>
      <c r="P51" s="129">
        <f t="shared" si="15"/>
        <v>5.1447638031450011E-3</v>
      </c>
      <c r="Q51" s="130">
        <f t="shared" si="16"/>
        <v>5.0000000000000001E-3</v>
      </c>
      <c r="R51" s="131">
        <f t="shared" si="11"/>
        <v>-1.4476380314500104E-4</v>
      </c>
      <c r="T51" s="132">
        <f t="shared" si="17"/>
        <v>164210</v>
      </c>
      <c r="U51" s="130">
        <f t="shared" si="12"/>
        <v>5.2758458373492806E-3</v>
      </c>
      <c r="V51" s="130">
        <f t="shared" si="18"/>
        <v>5.0000000000000001E-3</v>
      </c>
      <c r="W51" s="133">
        <f t="shared" si="13"/>
        <v>-2.7584583734928045E-4</v>
      </c>
      <c r="X51" s="78"/>
      <c r="Y51" s="75"/>
    </row>
    <row r="52" spans="1:25" x14ac:dyDescent="0.2">
      <c r="A52" s="92" t="s">
        <v>96</v>
      </c>
      <c r="B52" s="116">
        <f>_xlfn.NUMBERVALUE(EC!C53)+_xlfn.NUMBERVALUE(FS!C53)+_xlfn.NUMBERVALUE(GT!C53)+_xlfn.NUMBERVALUE(KZN!C53)+_xlfn.NUMBERVALUE(LIM!C53)+_xlfn.NUMBERVALUE(MP!C53)+_xlfn.NUMBERVALUE(NW!C53)+_xlfn.NUMBERVALUE(NC!C53)+_xlfn.NUMBERVALUE(WC!C53)</f>
        <v>18787</v>
      </c>
      <c r="C52" s="137">
        <v>38791</v>
      </c>
      <c r="D52" s="2"/>
      <c r="E52" s="93" t="str">
        <f t="shared" si="14"/>
        <v/>
      </c>
      <c r="F52" s="119" t="str">
        <f>IF(_xlfn.NUMBERVALUE(EC!I53)+_xlfn.NUMBERVALUE(FS!I53)+_xlfn.NUMBERVALUE(GT!I53)+_xlfn.NUMBERVALUE(KZN!I53)+_xlfn.NUMBERVALUE(LIM!I53)+_xlfn.NUMBERVALUE(MP!I53)+_xlfn.NUMBERVALUE(NW!I53)+_xlfn.NUMBERVALUE(NC!I53)+_xlfn.NUMBERVALUE(WC!I53)&lt;&gt;0, _xlfn.NUMBERVALUE(EC!I53)+_xlfn.NUMBERVALUE(FS!I53)+_xlfn.NUMBERVALUE(GT!I53)+_xlfn.NUMBERVALUE(KZN!I53)+_xlfn.NUMBERVALUE(LIM!I53)+_xlfn.NUMBERVALUE(MP!I53)+_xlfn.NUMBERVALUE(NW!I53)+_xlfn.NUMBERVALUE(NC!I53)+_xlfn.NUMBERVALUE(WC!I53), "")</f>
        <v/>
      </c>
      <c r="G52" s="105" t="str">
        <f t="shared" si="5"/>
        <v/>
      </c>
      <c r="H52" s="105"/>
      <c r="I52" s="91" t="str">
        <f t="shared" si="6"/>
        <v/>
      </c>
      <c r="J52" s="8" t="str">
        <f t="shared" si="7"/>
        <v/>
      </c>
      <c r="K52" s="7" t="str">
        <f t="shared" si="8"/>
        <v/>
      </c>
      <c r="L52" s="8" t="str">
        <f xml:space="preserve"> IF(K52&lt;&gt;"", IF(RANK(K52,$K$3:$K$60)+COUNTIF(K$3:K52, K52)-1&lt;=($C$64-G$61-$J$61),RANK(K52,$K$3:$K$60)+COUNTIF(K$3:K52, K52)-1,""), "")</f>
        <v/>
      </c>
      <c r="M52" s="102" t="str">
        <f t="shared" si="9"/>
        <v/>
      </c>
      <c r="N52" s="30" t="str">
        <f t="shared" si="10"/>
        <v/>
      </c>
      <c r="O52" s="1"/>
      <c r="P52" s="97">
        <f t="shared" si="15"/>
        <v>1.2153372674489845E-3</v>
      </c>
      <c r="Q52" s="85">
        <f t="shared" si="16"/>
        <v>0</v>
      </c>
      <c r="R52" s="87">
        <f t="shared" si="11"/>
        <v>-1.2153372674489845E-3</v>
      </c>
      <c r="T52" s="82" t="str">
        <f t="shared" si="17"/>
        <v/>
      </c>
      <c r="U52" s="85" t="str">
        <f t="shared" si="12"/>
        <v/>
      </c>
      <c r="V52" s="85" t="str">
        <f t="shared" si="18"/>
        <v/>
      </c>
      <c r="W52" s="86" t="str">
        <f t="shared" si="13"/>
        <v/>
      </c>
      <c r="X52" s="78"/>
      <c r="Y52" s="74"/>
    </row>
    <row r="53" spans="1:25" x14ac:dyDescent="0.2">
      <c r="A53" s="120" t="s">
        <v>97</v>
      </c>
      <c r="B53" s="121">
        <f>_xlfn.NUMBERVALUE(EC!C54)+_xlfn.NUMBERVALUE(FS!C54)+_xlfn.NUMBERVALUE(GT!C54)+_xlfn.NUMBERVALUE(KZN!C54)+_xlfn.NUMBERVALUE(LIM!C54)+_xlfn.NUMBERVALUE(MP!C54)+_xlfn.NUMBERVALUE(NW!C54)+_xlfn.NUMBERVALUE(NC!C54)+_xlfn.NUMBERVALUE(WC!C54)</f>
        <v>236604</v>
      </c>
      <c r="C53" s="138">
        <v>455657</v>
      </c>
      <c r="D53" s="2"/>
      <c r="E53" s="122">
        <f>IF(C53&gt;=$C$63, C53, "")</f>
        <v>455657</v>
      </c>
      <c r="F53" s="123">
        <f>IF(_xlfn.NUMBERVALUE(EC!I54)+_xlfn.NUMBERVALUE(FS!I54)+_xlfn.NUMBERVALUE(GT!I54)+_xlfn.NUMBERVALUE(KZN!I54)+_xlfn.NUMBERVALUE(LIM!I54)+_xlfn.NUMBERVALUE(MP!I54)+_xlfn.NUMBERVALUE(NW!I54)+_xlfn.NUMBERVALUE(NC!I54)+_xlfn.NUMBERVALUE(WC!I54)&lt;&gt;0, _xlfn.NUMBERVALUE(EC!I54)+_xlfn.NUMBERVALUE(FS!I54)+_xlfn.NUMBERVALUE(GT!I54)+_xlfn.NUMBERVALUE(KZN!I54)+_xlfn.NUMBERVALUE(LIM!I54)+_xlfn.NUMBERVALUE(MP!I54)+_xlfn.NUMBERVALUE(NW!I54)+_xlfn.NUMBERVALUE(NC!I54)+_xlfn.NUMBERVALUE(WC!I54), "")</f>
        <v>2</v>
      </c>
      <c r="G53" s="124" t="str">
        <f>IF(AND(F53&lt;&gt;0, E53=""), F53, "")</f>
        <v/>
      </c>
      <c r="H53" s="124"/>
      <c r="I53" s="125">
        <f>IF(E53&lt;&gt;"",E53/$H$61,"")</f>
        <v>5.8704312088535024</v>
      </c>
      <c r="J53" s="123">
        <f>IF(I53&lt;&gt;"",_xlfn.FLOOR.MATH(I53),"")</f>
        <v>5</v>
      </c>
      <c r="K53" s="126">
        <f>IF(E53&lt;&gt;"",E53-J53*H$61,"")</f>
        <v>67562</v>
      </c>
      <c r="L53" s="123">
        <f xml:space="preserve"> IF(K53&lt;&gt;"", IF(RANK(K53,$K$3:$K$60)+COUNTIF(K$3:K53, K53)-1&lt;=($C$64-G$61-$J$61),RANK(K53,$K$3:$K$60)+COUNTIF(K$3:K53, K53)-1,""), "")</f>
        <v>1</v>
      </c>
      <c r="M53" s="127">
        <f>IF(IF(L53&lt;&gt;"", _xlfn.NUMBERVALUE(G53)+_xlfn.NUMBERVALUE(J53)+1, _xlfn.NUMBERVALUE(G53)+_xlfn.NUMBERVALUE(J53))&lt;&gt;0, IF(L53&lt;&gt;"", _xlfn.NUMBERVALUE(G53)+_xlfn.NUMBERVALUE(J53)+1, _xlfn.NUMBERVALUE(G53)+_xlfn.NUMBERVALUE(J53)), "")</f>
        <v>6</v>
      </c>
      <c r="N53" s="128">
        <f>IF(_xlfn.NUMBERVALUE(M53)-_xlfn.NUMBERVALUE(F53)&lt;&gt;0, _xlfn.NUMBERVALUE(M53)-_xlfn.NUMBERVALUE(F53), "")</f>
        <v>4</v>
      </c>
      <c r="O53" s="1"/>
      <c r="P53" s="129">
        <f>C53/$C$61</f>
        <v>1.4275912796112549E-2</v>
      </c>
      <c r="Q53" s="130">
        <f>_xlfn.NUMBERVALUE(M53)/$M$61</f>
        <v>1.4999999999999999E-2</v>
      </c>
      <c r="R53" s="131">
        <f>Q53-P53</f>
        <v>7.2408720388745032E-4</v>
      </c>
      <c r="T53" s="132">
        <f>IF(_xlfn.NUMBERVALUE(M53)&lt;&gt;0, C53, "")</f>
        <v>455657</v>
      </c>
      <c r="U53" s="130">
        <f>IF(T53&lt;&gt;"", T53/$T$61, "")</f>
        <v>1.4639644885872122E-2</v>
      </c>
      <c r="V53" s="130">
        <f>IF(T53&lt;&gt;"", M53/$M$61, "")</f>
        <v>1.4999999999999999E-2</v>
      </c>
      <c r="W53" s="133">
        <f>IF(U53&lt;&gt;"", V53-U53, "")</f>
        <v>3.6035511412787699E-4</v>
      </c>
      <c r="X53" s="78"/>
      <c r="Y53" s="75"/>
    </row>
    <row r="54" spans="1:25" x14ac:dyDescent="0.2">
      <c r="A54" s="92" t="s">
        <v>98</v>
      </c>
      <c r="B54" s="116">
        <f>_xlfn.NUMBERVALUE(EC!C55)+_xlfn.NUMBERVALUE(FS!C55)+_xlfn.NUMBERVALUE(GT!C55)+_xlfn.NUMBERVALUE(KZN!C55)+_xlfn.NUMBERVALUE(LIM!C55)+_xlfn.NUMBERVALUE(MP!C55)+_xlfn.NUMBERVALUE(NW!C55)+_xlfn.NUMBERVALUE(NC!C55)+_xlfn.NUMBERVALUE(WC!C55)</f>
        <v>1176</v>
      </c>
      <c r="C54" s="137">
        <v>3769</v>
      </c>
      <c r="D54" s="2"/>
      <c r="E54" s="93" t="str">
        <f>IF(C54&gt;=$C$63, C54, "")</f>
        <v/>
      </c>
      <c r="F54" s="119" t="str">
        <f>IF(_xlfn.NUMBERVALUE(EC!I55)+_xlfn.NUMBERVALUE(FS!I55)+_xlfn.NUMBERVALUE(GT!I55)+_xlfn.NUMBERVALUE(KZN!I55)+_xlfn.NUMBERVALUE(LIM!I55)+_xlfn.NUMBERVALUE(MP!I55)+_xlfn.NUMBERVALUE(NW!I55)+_xlfn.NUMBERVALUE(NC!I55)+_xlfn.NUMBERVALUE(WC!I55)&lt;&gt;0, _xlfn.NUMBERVALUE(EC!I55)+_xlfn.NUMBERVALUE(FS!I55)+_xlfn.NUMBERVALUE(GT!I55)+_xlfn.NUMBERVALUE(KZN!I55)+_xlfn.NUMBERVALUE(LIM!I55)+_xlfn.NUMBERVALUE(MP!I55)+_xlfn.NUMBERVALUE(NW!I55)+_xlfn.NUMBERVALUE(NC!I55)+_xlfn.NUMBERVALUE(WC!I55), "")</f>
        <v/>
      </c>
      <c r="G54" s="105" t="str">
        <f>IF(AND(F54&lt;&gt;0, E54=""), F54, "")</f>
        <v/>
      </c>
      <c r="H54" s="105"/>
      <c r="I54" s="91" t="str">
        <f>IF(E54&lt;&gt;"",E54/$H$61,"")</f>
        <v/>
      </c>
      <c r="J54" s="8" t="str">
        <f>IF(I54&lt;&gt;"",_xlfn.FLOOR.MATH(I54),"")</f>
        <v/>
      </c>
      <c r="K54" s="7" t="str">
        <f>IF(E54&lt;&gt;"",E54-J54*H$61,"")</f>
        <v/>
      </c>
      <c r="L54" s="8" t="str">
        <f xml:space="preserve"> IF(K54&lt;&gt;"", IF(RANK(K54,$K$3:$K$60)+COUNTIF(K$3:K54, K54)-1&lt;=($C$64-G$61-$J$61),RANK(K54,$K$3:$K$60)+COUNTIF(K$3:K54, K54)-1,""), "")</f>
        <v/>
      </c>
      <c r="M54" s="102" t="str">
        <f>IF(IF(L54&lt;&gt;"", _xlfn.NUMBERVALUE(G54)+_xlfn.NUMBERVALUE(J54)+1, _xlfn.NUMBERVALUE(G54)+_xlfn.NUMBERVALUE(J54))&lt;&gt;0, IF(L54&lt;&gt;"", _xlfn.NUMBERVALUE(G54)+_xlfn.NUMBERVALUE(J54)+1, _xlfn.NUMBERVALUE(G54)+_xlfn.NUMBERVALUE(J54)), "")</f>
        <v/>
      </c>
      <c r="N54" s="30" t="str">
        <f>IF(_xlfn.NUMBERVALUE(M54)-_xlfn.NUMBERVALUE(F54)&lt;&gt;0, _xlfn.NUMBERVALUE(M54)-_xlfn.NUMBERVALUE(F54), "")</f>
        <v/>
      </c>
      <c r="O54" s="1"/>
      <c r="P54" s="97">
        <f>C54/$C$61</f>
        <v>1.1808425049664155E-4</v>
      </c>
      <c r="Q54" s="85">
        <f>_xlfn.NUMBERVALUE(M54)/$M$61</f>
        <v>0</v>
      </c>
      <c r="R54" s="87">
        <f>Q54-P54</f>
        <v>-1.1808425049664155E-4</v>
      </c>
      <c r="T54" s="82" t="str">
        <f>IF(_xlfn.NUMBERVALUE(M54)&lt;&gt;0, C54, "")</f>
        <v/>
      </c>
      <c r="U54" s="85" t="str">
        <f>IF(T54&lt;&gt;"", T54/$T$61, "")</f>
        <v/>
      </c>
      <c r="V54" s="85" t="str">
        <f>IF(T54&lt;&gt;"", M54/$M$61, "")</f>
        <v/>
      </c>
      <c r="W54" s="86" t="str">
        <f>IF(U54&lt;&gt;"", V54-U54, "")</f>
        <v/>
      </c>
      <c r="X54" s="78"/>
      <c r="Y54" s="74"/>
    </row>
    <row r="55" spans="1:25" x14ac:dyDescent="0.2">
      <c r="A55" s="92" t="s">
        <v>99</v>
      </c>
      <c r="B55" s="116">
        <f>_xlfn.NUMBERVALUE(EC!C56)+_xlfn.NUMBERVALUE(FS!C56)+_xlfn.NUMBERVALUE(GT!C56)+_xlfn.NUMBERVALUE(KZN!C56)+_xlfn.NUMBERVALUE(LIM!C56)+_xlfn.NUMBERVALUE(MP!C56)+_xlfn.NUMBERVALUE(NW!C56)+_xlfn.NUMBERVALUE(NC!C56)+_xlfn.NUMBERVALUE(WC!C56)</f>
        <v>3725</v>
      </c>
      <c r="C55" s="137"/>
      <c r="D55" s="2"/>
      <c r="E55" s="93" t="str">
        <f t="shared" si="14"/>
        <v/>
      </c>
      <c r="F55" s="119" t="str">
        <f>IF(_xlfn.NUMBERVALUE(EC!I56)+_xlfn.NUMBERVALUE(FS!I56)+_xlfn.NUMBERVALUE(GT!I56)+_xlfn.NUMBERVALUE(KZN!I56)+_xlfn.NUMBERVALUE(LIM!I56)+_xlfn.NUMBERVALUE(MP!I56)+_xlfn.NUMBERVALUE(NW!I56)+_xlfn.NUMBERVALUE(NC!I56)+_xlfn.NUMBERVALUE(WC!I56)&lt;&gt;0, _xlfn.NUMBERVALUE(EC!I56)+_xlfn.NUMBERVALUE(FS!I56)+_xlfn.NUMBERVALUE(GT!I56)+_xlfn.NUMBERVALUE(KZN!I56)+_xlfn.NUMBERVALUE(LIM!I56)+_xlfn.NUMBERVALUE(MP!I56)+_xlfn.NUMBERVALUE(NW!I56)+_xlfn.NUMBERVALUE(NC!I56)+_xlfn.NUMBERVALUE(WC!I56), "")</f>
        <v/>
      </c>
      <c r="G55" s="105" t="str">
        <f t="shared" si="5"/>
        <v/>
      </c>
      <c r="H55" s="105"/>
      <c r="I55" s="91" t="str">
        <f t="shared" si="6"/>
        <v/>
      </c>
      <c r="J55" s="8" t="str">
        <f t="shared" si="7"/>
        <v/>
      </c>
      <c r="K55" s="7" t="str">
        <f t="shared" si="8"/>
        <v/>
      </c>
      <c r="L55" s="8" t="str">
        <f xml:space="preserve"> IF(K55&lt;&gt;"", IF(RANK(K55,$K$3:$K$60)+COUNTIF(K$3:K55, K55)-1&lt;=($C$64-G$61-$J$61),RANK(K55,$K$3:$K$60)+COUNTIF(K$3:K55, K55)-1,""), "")</f>
        <v/>
      </c>
      <c r="M55" s="102" t="str">
        <f t="shared" si="9"/>
        <v/>
      </c>
      <c r="N55" s="30" t="str">
        <f t="shared" si="10"/>
        <v/>
      </c>
      <c r="O55" s="1"/>
      <c r="P55" s="97"/>
      <c r="Q55" s="85"/>
      <c r="R55" s="87"/>
      <c r="T55" s="82"/>
      <c r="U55" s="85"/>
      <c r="V55" s="85"/>
      <c r="W55" s="86"/>
      <c r="X55" s="78"/>
      <c r="Y55" s="74"/>
    </row>
    <row r="56" spans="1:25" x14ac:dyDescent="0.2">
      <c r="A56" s="92" t="s">
        <v>100</v>
      </c>
      <c r="B56" s="116">
        <f>_xlfn.NUMBERVALUE(EC!C57)+_xlfn.NUMBERVALUE(FS!C57)+_xlfn.NUMBERVALUE(GT!C57)+_xlfn.NUMBERVALUE(KZN!C57)+_xlfn.NUMBERVALUE(LIM!C57)+_xlfn.NUMBERVALUE(MP!C57)+_xlfn.NUMBERVALUE(NW!C57)+_xlfn.NUMBERVALUE(NC!C57)+_xlfn.NUMBERVALUE(WC!C57)</f>
        <v>2682</v>
      </c>
      <c r="C56" s="137"/>
      <c r="D56" s="2"/>
      <c r="E56" s="93" t="str">
        <f t="shared" si="14"/>
        <v/>
      </c>
      <c r="F56" s="119" t="str">
        <f>IF(_xlfn.NUMBERVALUE(EC!I57)+_xlfn.NUMBERVALUE(FS!I57)+_xlfn.NUMBERVALUE(GT!I57)+_xlfn.NUMBERVALUE(KZN!I57)+_xlfn.NUMBERVALUE(LIM!I57)+_xlfn.NUMBERVALUE(MP!I57)+_xlfn.NUMBERVALUE(NW!I57)+_xlfn.NUMBERVALUE(NC!I57)+_xlfn.NUMBERVALUE(WC!I57)&lt;&gt;0, _xlfn.NUMBERVALUE(EC!I57)+_xlfn.NUMBERVALUE(FS!I57)+_xlfn.NUMBERVALUE(GT!I57)+_xlfn.NUMBERVALUE(KZN!I57)+_xlfn.NUMBERVALUE(LIM!I57)+_xlfn.NUMBERVALUE(MP!I57)+_xlfn.NUMBERVALUE(NW!I57)+_xlfn.NUMBERVALUE(NC!I57)+_xlfn.NUMBERVALUE(WC!I57), "")</f>
        <v/>
      </c>
      <c r="G56" s="105" t="str">
        <f t="shared" si="5"/>
        <v/>
      </c>
      <c r="H56" s="105"/>
      <c r="I56" s="91" t="str">
        <f t="shared" si="6"/>
        <v/>
      </c>
      <c r="J56" s="8" t="str">
        <f t="shared" si="7"/>
        <v/>
      </c>
      <c r="K56" s="7" t="str">
        <f t="shared" si="8"/>
        <v/>
      </c>
      <c r="L56" s="8" t="str">
        <f xml:space="preserve"> IF(K56&lt;&gt;"", IF(RANK(K56,$K$3:$K$60)+COUNTIF(K$3:K56, K56)-1&lt;=($C$64-G$61-$J$61),RANK(K56,$K$3:$K$60)+COUNTIF(K$3:K56, K56)-1,""), "")</f>
        <v/>
      </c>
      <c r="M56" s="102" t="str">
        <f t="shared" si="9"/>
        <v/>
      </c>
      <c r="N56" s="30" t="str">
        <f t="shared" si="10"/>
        <v/>
      </c>
      <c r="O56" s="1"/>
      <c r="P56" s="97"/>
      <c r="Q56" s="85"/>
      <c r="R56" s="87"/>
      <c r="T56" s="82"/>
      <c r="U56" s="85"/>
      <c r="V56" s="85"/>
      <c r="W56" s="86"/>
      <c r="X56" s="78"/>
      <c r="Y56" s="74"/>
    </row>
    <row r="57" spans="1:25" x14ac:dyDescent="0.2">
      <c r="A57" s="92" t="s">
        <v>101</v>
      </c>
      <c r="B57" s="116">
        <f>_xlfn.NUMBERVALUE(EC!C58)+_xlfn.NUMBERVALUE(FS!C58)+_xlfn.NUMBERVALUE(GT!C58)+_xlfn.NUMBERVALUE(KZN!C58)+_xlfn.NUMBERVALUE(LIM!C58)+_xlfn.NUMBERVALUE(MP!C58)+_xlfn.NUMBERVALUE(NW!C58)+_xlfn.NUMBERVALUE(NC!C58)+_xlfn.NUMBERVALUE(WC!C58)</f>
        <v>1423</v>
      </c>
      <c r="C57" s="137"/>
      <c r="D57" s="2"/>
      <c r="E57" s="93" t="str">
        <f t="shared" si="14"/>
        <v/>
      </c>
      <c r="F57" s="119" t="str">
        <f>IF(_xlfn.NUMBERVALUE(EC!I58)+_xlfn.NUMBERVALUE(FS!I58)+_xlfn.NUMBERVALUE(GT!I58)+_xlfn.NUMBERVALUE(KZN!I58)+_xlfn.NUMBERVALUE(LIM!I58)+_xlfn.NUMBERVALUE(MP!I58)+_xlfn.NUMBERVALUE(NW!I58)+_xlfn.NUMBERVALUE(NC!I58)+_xlfn.NUMBERVALUE(WC!I58)&lt;&gt;0, _xlfn.NUMBERVALUE(EC!I58)+_xlfn.NUMBERVALUE(FS!I58)+_xlfn.NUMBERVALUE(GT!I58)+_xlfn.NUMBERVALUE(KZN!I58)+_xlfn.NUMBERVALUE(LIM!I58)+_xlfn.NUMBERVALUE(MP!I58)+_xlfn.NUMBERVALUE(NW!I58)+_xlfn.NUMBERVALUE(NC!I58)+_xlfn.NUMBERVALUE(WC!I58), "")</f>
        <v/>
      </c>
      <c r="G57" s="105" t="str">
        <f t="shared" si="5"/>
        <v/>
      </c>
      <c r="H57" s="105"/>
      <c r="I57" s="91" t="str">
        <f t="shared" si="6"/>
        <v/>
      </c>
      <c r="J57" s="8" t="str">
        <f t="shared" si="7"/>
        <v/>
      </c>
      <c r="K57" s="7" t="str">
        <f t="shared" si="8"/>
        <v/>
      </c>
      <c r="L57" s="8" t="str">
        <f xml:space="preserve"> IF(K57&lt;&gt;"", IF(RANK(K57,$K$3:$K$60)+COUNTIF(K$3:K57, K57)-1&lt;=($C$64-G$61-$J$61),RANK(K57,$K$3:$K$60)+COUNTIF(K$3:K57, K57)-1,""), "")</f>
        <v/>
      </c>
      <c r="M57" s="102" t="str">
        <f t="shared" si="9"/>
        <v/>
      </c>
      <c r="N57" s="30" t="str">
        <f t="shared" si="10"/>
        <v/>
      </c>
      <c r="O57" s="1"/>
      <c r="P57" s="97"/>
      <c r="Q57" s="85"/>
      <c r="R57" s="87"/>
      <c r="T57" s="82"/>
      <c r="U57" s="85"/>
      <c r="V57" s="85"/>
      <c r="W57" s="86"/>
      <c r="X57" s="78"/>
      <c r="Y57" s="74"/>
    </row>
    <row r="58" spans="1:25" x14ac:dyDescent="0.2">
      <c r="A58" s="92" t="s">
        <v>102</v>
      </c>
      <c r="B58" s="116">
        <f>_xlfn.NUMBERVALUE(EC!C59)+_xlfn.NUMBERVALUE(FS!C59)+_xlfn.NUMBERVALUE(GT!C59)+_xlfn.NUMBERVALUE(KZN!C59)+_xlfn.NUMBERVALUE(LIM!C59)+_xlfn.NUMBERVALUE(MP!C59)+_xlfn.NUMBERVALUE(NW!C59)+_xlfn.NUMBERVALUE(NC!C59)+_xlfn.NUMBERVALUE(WC!C59)</f>
        <v>522</v>
      </c>
      <c r="C58" s="137"/>
      <c r="D58" s="2"/>
      <c r="E58" s="93" t="str">
        <f t="shared" si="14"/>
        <v/>
      </c>
      <c r="F58" s="119" t="str">
        <f>IF(_xlfn.NUMBERVALUE(EC!I59)+_xlfn.NUMBERVALUE(FS!I59)+_xlfn.NUMBERVALUE(GT!I59)+_xlfn.NUMBERVALUE(KZN!I59)+_xlfn.NUMBERVALUE(LIM!I59)+_xlfn.NUMBERVALUE(MP!I59)+_xlfn.NUMBERVALUE(NW!I59)+_xlfn.NUMBERVALUE(NC!I59)+_xlfn.NUMBERVALUE(WC!I59)&lt;&gt;0, _xlfn.NUMBERVALUE(EC!I59)+_xlfn.NUMBERVALUE(FS!I59)+_xlfn.NUMBERVALUE(GT!I59)+_xlfn.NUMBERVALUE(KZN!I59)+_xlfn.NUMBERVALUE(LIM!I59)+_xlfn.NUMBERVALUE(MP!I59)+_xlfn.NUMBERVALUE(NW!I59)+_xlfn.NUMBERVALUE(NC!I59)+_xlfn.NUMBERVALUE(WC!I59), "")</f>
        <v/>
      </c>
      <c r="G58" s="105" t="str">
        <f t="shared" si="5"/>
        <v/>
      </c>
      <c r="H58" s="105"/>
      <c r="I58" s="91" t="str">
        <f t="shared" si="6"/>
        <v/>
      </c>
      <c r="J58" s="8" t="str">
        <f t="shared" si="7"/>
        <v/>
      </c>
      <c r="K58" s="7" t="str">
        <f t="shared" si="8"/>
        <v/>
      </c>
      <c r="L58" s="8" t="str">
        <f xml:space="preserve"> IF(K58&lt;&gt;"", IF(RANK(K58,$K$3:$K$60)+COUNTIF(K$3:K58, K58)-1&lt;=($C$64-G$61-$J$61),RANK(K58,$K$3:$K$60)+COUNTIF(K$3:K58, K58)-1,""), "")</f>
        <v/>
      </c>
      <c r="M58" s="102" t="str">
        <f t="shared" si="9"/>
        <v/>
      </c>
      <c r="N58" s="30" t="str">
        <f t="shared" si="10"/>
        <v/>
      </c>
      <c r="O58" s="1"/>
      <c r="P58" s="97"/>
      <c r="Q58" s="85"/>
      <c r="R58" s="87"/>
      <c r="T58" s="82"/>
      <c r="U58" s="85"/>
      <c r="V58" s="85"/>
      <c r="W58" s="86"/>
      <c r="X58" s="78"/>
      <c r="Y58" s="74"/>
    </row>
    <row r="59" spans="1:25" x14ac:dyDescent="0.2">
      <c r="A59" s="92" t="s">
        <v>103</v>
      </c>
      <c r="B59" s="116">
        <f>_xlfn.NUMBERVALUE(EC!C60)+_xlfn.NUMBERVALUE(FS!C60)+_xlfn.NUMBERVALUE(GT!C60)+_xlfn.NUMBERVALUE(KZN!C60)+_xlfn.NUMBERVALUE(LIM!C60)+_xlfn.NUMBERVALUE(MP!C60)+_xlfn.NUMBERVALUE(NW!C60)+_xlfn.NUMBERVALUE(NC!C60)+_xlfn.NUMBERVALUE(WC!C60)</f>
        <v>273</v>
      </c>
      <c r="C59" s="137"/>
      <c r="D59" s="2"/>
      <c r="E59" s="93" t="str">
        <f t="shared" si="14"/>
        <v/>
      </c>
      <c r="F59" s="119" t="str">
        <f>IF(_xlfn.NUMBERVALUE(EC!I60)+_xlfn.NUMBERVALUE(FS!I60)+_xlfn.NUMBERVALUE(GT!I60)+_xlfn.NUMBERVALUE(KZN!I60)+_xlfn.NUMBERVALUE(LIM!I60)+_xlfn.NUMBERVALUE(MP!I60)+_xlfn.NUMBERVALUE(NW!I60)+_xlfn.NUMBERVALUE(NC!I60)+_xlfn.NUMBERVALUE(WC!I60)&lt;&gt;0, _xlfn.NUMBERVALUE(EC!I60)+_xlfn.NUMBERVALUE(FS!I60)+_xlfn.NUMBERVALUE(GT!I60)+_xlfn.NUMBERVALUE(KZN!I60)+_xlfn.NUMBERVALUE(LIM!I60)+_xlfn.NUMBERVALUE(MP!I60)+_xlfn.NUMBERVALUE(NW!I60)+_xlfn.NUMBERVALUE(NC!I60)+_xlfn.NUMBERVALUE(WC!I60), "")</f>
        <v/>
      </c>
      <c r="G59" s="105" t="str">
        <f t="shared" si="5"/>
        <v/>
      </c>
      <c r="H59" s="105"/>
      <c r="I59" s="91" t="str">
        <f t="shared" si="6"/>
        <v/>
      </c>
      <c r="J59" s="8" t="str">
        <f t="shared" si="7"/>
        <v/>
      </c>
      <c r="K59" s="7" t="str">
        <f t="shared" si="8"/>
        <v/>
      </c>
      <c r="L59" s="8" t="str">
        <f xml:space="preserve"> IF(K59&lt;&gt;"", IF(RANK(K59,$K$3:$K$60)+COUNTIF(K$3:K59, K59)-1&lt;=($C$64-G$61-$J$61),RANK(K59,$K$3:$K$60)+COUNTIF(K$3:K59, K59)-1,""), "")</f>
        <v/>
      </c>
      <c r="M59" s="102" t="str">
        <f t="shared" si="9"/>
        <v/>
      </c>
      <c r="N59" s="30" t="str">
        <f t="shared" si="10"/>
        <v/>
      </c>
      <c r="O59" s="1"/>
      <c r="P59" s="97"/>
      <c r="Q59" s="85"/>
      <c r="R59" s="87"/>
      <c r="T59" s="82"/>
      <c r="U59" s="85"/>
      <c r="V59" s="85"/>
      <c r="W59" s="86"/>
      <c r="X59" s="78"/>
      <c r="Y59" s="74"/>
    </row>
    <row r="60" spans="1:25" ht="17" thickBot="1" x14ac:dyDescent="0.25">
      <c r="A60" s="94" t="s">
        <v>104</v>
      </c>
      <c r="B60" s="116">
        <f>_xlfn.NUMBERVALUE(EC!C61)+_xlfn.NUMBERVALUE(FS!C61)+_xlfn.NUMBERVALUE(GT!C61)+_xlfn.NUMBERVALUE(KZN!C61)+_xlfn.NUMBERVALUE(LIM!C61)+_xlfn.NUMBERVALUE(MP!C61)+_xlfn.NUMBERVALUE(NW!C61)+_xlfn.NUMBERVALUE(NC!C61)+_xlfn.NUMBERVALUE(WC!C61)</f>
        <v>10679</v>
      </c>
      <c r="C60" s="137"/>
      <c r="D60" s="2"/>
      <c r="E60" s="95" t="str">
        <f t="shared" si="14"/>
        <v/>
      </c>
      <c r="F60" s="119" t="str">
        <f>IF(_xlfn.NUMBERVALUE(EC!I61)+_xlfn.NUMBERVALUE(FS!I61)+_xlfn.NUMBERVALUE(GT!I61)+_xlfn.NUMBERVALUE(KZN!I61)+_xlfn.NUMBERVALUE(LIM!I61)+_xlfn.NUMBERVALUE(MP!I61)+_xlfn.NUMBERVALUE(NW!I61)+_xlfn.NUMBERVALUE(NC!I61)+_xlfn.NUMBERVALUE(WC!I61)&lt;&gt;0, _xlfn.NUMBERVALUE(EC!I61)+_xlfn.NUMBERVALUE(FS!I61)+_xlfn.NUMBERVALUE(GT!I61)+_xlfn.NUMBERVALUE(KZN!I61)+_xlfn.NUMBERVALUE(LIM!I61)+_xlfn.NUMBERVALUE(MP!I61)+_xlfn.NUMBERVALUE(NW!I61)+_xlfn.NUMBERVALUE(NC!I61)+_xlfn.NUMBERVALUE(WC!I61), "")</f>
        <v/>
      </c>
      <c r="G60" s="105" t="str">
        <f t="shared" si="5"/>
        <v/>
      </c>
      <c r="H60" s="108"/>
      <c r="I60" s="91" t="str">
        <f t="shared" si="6"/>
        <v/>
      </c>
      <c r="J60" s="96" t="str">
        <f t="shared" si="7"/>
        <v/>
      </c>
      <c r="K60" s="7" t="str">
        <f t="shared" si="8"/>
        <v/>
      </c>
      <c r="L60" s="8" t="str">
        <f xml:space="preserve"> IF(K60&lt;&gt;"", IF(RANK(K60,$K$3:$K$60)+COUNTIF(K$3:K60, K60)-1&lt;=($C$64-G$61-$J$61),RANK(K60,$K$3:$K$60)+COUNTIF(K$3:K60, K60)-1,""), "")</f>
        <v/>
      </c>
      <c r="M60" s="102" t="str">
        <f t="shared" si="9"/>
        <v/>
      </c>
      <c r="N60" s="30" t="str">
        <f t="shared" si="10"/>
        <v/>
      </c>
      <c r="O60" s="1"/>
      <c r="P60" s="98"/>
      <c r="Q60" s="99"/>
      <c r="R60" s="88"/>
      <c r="T60" s="100"/>
      <c r="U60" s="99"/>
      <c r="V60" s="99"/>
      <c r="W60" s="101"/>
      <c r="X60" s="78"/>
      <c r="Y60" s="74"/>
    </row>
    <row r="61" spans="1:25" ht="17" thickBot="1" x14ac:dyDescent="0.25">
      <c r="A61" s="34" t="s">
        <v>0</v>
      </c>
      <c r="B61" s="35">
        <f>SUM(B3:B60)</f>
        <v>15859100</v>
      </c>
      <c r="C61" s="139">
        <f>SUM(C3:C60)</f>
        <v>31917889</v>
      </c>
      <c r="D61" s="10"/>
      <c r="E61" s="34">
        <f>SUM(E3:E60)</f>
        <v>31124867</v>
      </c>
      <c r="F61" s="118">
        <f>SUM(F3:F60)</f>
        <v>200</v>
      </c>
      <c r="G61" s="35">
        <f>SUM(G3:G60)</f>
        <v>0</v>
      </c>
      <c r="H61" s="35">
        <f>_xlfn.FLOOR.MATH(E61/(C$64-G$61+1))+1</f>
        <v>77619</v>
      </c>
      <c r="I61" s="38">
        <f>SUM(I3:I60)</f>
        <v>400.99546502789269</v>
      </c>
      <c r="J61" s="36">
        <f>SUM(J3:J60)</f>
        <v>393</v>
      </c>
      <c r="K61" s="36"/>
      <c r="L61" s="37"/>
      <c r="M61" s="103">
        <f>SUM(M3:M60)</f>
        <v>400</v>
      </c>
      <c r="N61" s="39">
        <f>SUM(N3:N60)</f>
        <v>200</v>
      </c>
      <c r="O61" s="1"/>
      <c r="P61" s="70">
        <f>SUM(P3:P60)</f>
        <v>0.99999999999999989</v>
      </c>
      <c r="Q61" s="71">
        <f>SUM(Q3:Q60)</f>
        <v>0.99999999999999989</v>
      </c>
      <c r="R61" s="72">
        <f>SUM(R3:R60)</f>
        <v>-9.5816366993406454E-18</v>
      </c>
      <c r="T61" s="73">
        <f>SUM(T3:T60)</f>
        <v>31124867</v>
      </c>
      <c r="U61" s="71">
        <f>SUM(U3:U60)</f>
        <v>1</v>
      </c>
      <c r="V61" s="71">
        <f>SUM(V3:V60)</f>
        <v>0.99999999999999989</v>
      </c>
      <c r="W61" s="72">
        <f>SUM(W3:W60)</f>
        <v>-2.2551405187698492E-17</v>
      </c>
      <c r="Y61" s="4"/>
    </row>
    <row r="62" spans="1:25" x14ac:dyDescent="0.2">
      <c r="A62" s="16" t="s">
        <v>1</v>
      </c>
      <c r="B62" s="20"/>
      <c r="C62" s="81">
        <v>27782477</v>
      </c>
      <c r="D62" s="135"/>
      <c r="E62" s="16"/>
      <c r="F62" s="20"/>
      <c r="G62" s="20"/>
      <c r="H62" s="20"/>
      <c r="I62" s="7"/>
      <c r="J62" s="14"/>
      <c r="K62" s="14"/>
      <c r="L62" s="7"/>
      <c r="M62" s="7"/>
      <c r="N62" s="30"/>
      <c r="O62" s="1"/>
    </row>
    <row r="63" spans="1:25" x14ac:dyDescent="0.2">
      <c r="A63" s="11" t="s">
        <v>2</v>
      </c>
      <c r="B63" s="21"/>
      <c r="C63" s="17">
        <f>_xlfn.FLOOR.MATH(C61/(C64+1))+1</f>
        <v>79596</v>
      </c>
      <c r="D63" s="12"/>
      <c r="E63" s="65"/>
      <c r="F63" s="106"/>
      <c r="G63" s="106"/>
      <c r="H63" s="106"/>
      <c r="I63" s="8"/>
      <c r="J63" s="3"/>
      <c r="K63" s="3"/>
      <c r="L63" s="8"/>
      <c r="M63" s="8"/>
      <c r="N63" s="28"/>
      <c r="O63" s="1"/>
      <c r="Q63" t="s">
        <v>11</v>
      </c>
      <c r="R63" s="69" cm="1">
        <f t="array" ref="R63">SUM(IF(R3:R60&lt;&gt;"", ABS(R3:R60), 0))/COUNT(R3:R60)</f>
        <v>1.0977004752124086E-3</v>
      </c>
      <c r="V63" t="s">
        <v>11</v>
      </c>
      <c r="W63" s="69" cm="1">
        <f t="array" ref="W63">SUM(IF(W3:W60&lt;&gt;"", ABS(W3:W60), 0))/COUNT(W3:W60)</f>
        <v>6.7293540563563017E-4</v>
      </c>
    </row>
    <row r="64" spans="1:25" ht="17" thickBot="1" x14ac:dyDescent="0.25">
      <c r="A64" s="13" t="s">
        <v>3</v>
      </c>
      <c r="B64" s="22"/>
      <c r="C64" s="18">
        <v>400</v>
      </c>
      <c r="D64" s="12"/>
      <c r="E64" s="66"/>
      <c r="F64" s="107"/>
      <c r="G64" s="107"/>
      <c r="H64" s="107"/>
      <c r="I64" s="9"/>
      <c r="J64" s="19"/>
      <c r="K64" s="19"/>
      <c r="L64" s="9"/>
      <c r="M64" s="9"/>
      <c r="N64" s="32"/>
      <c r="O64" s="1"/>
    </row>
    <row r="65" spans="1:15" x14ac:dyDescent="0.2">
      <c r="A65" s="6"/>
      <c r="B65" s="6"/>
      <c r="C65" s="6"/>
      <c r="D65" s="6"/>
      <c r="E65" s="1"/>
      <c r="F65" s="1"/>
      <c r="G65" s="1"/>
      <c r="H65" s="1"/>
      <c r="I65" s="1"/>
      <c r="J65" s="2"/>
      <c r="K65" s="2"/>
      <c r="L65" s="1"/>
      <c r="M65" s="4"/>
      <c r="N65" s="1"/>
      <c r="O65" s="1"/>
    </row>
    <row r="66" spans="1:15" x14ac:dyDescent="0.2">
      <c r="A66" s="6"/>
      <c r="B66" s="6"/>
      <c r="C66" s="6"/>
      <c r="D66" s="6"/>
      <c r="E66" s="15" t="s">
        <v>46</v>
      </c>
      <c r="F66" s="15"/>
      <c r="G66" s="15"/>
      <c r="H66" s="6"/>
      <c r="I66" s="6"/>
      <c r="J66" s="6"/>
      <c r="K66" s="15">
        <f>COUNT(M3:M60)</f>
        <v>15</v>
      </c>
      <c r="L66" s="15" t="s">
        <v>33</v>
      </c>
      <c r="M66" s="10"/>
      <c r="N66" s="6"/>
      <c r="O66" s="6"/>
    </row>
    <row r="67" spans="1:15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77">
        <f>E61/C61</f>
        <v>0.9751543092339221</v>
      </c>
      <c r="L67" s="63" t="s">
        <v>34</v>
      </c>
      <c r="M67" s="4"/>
      <c r="N67" s="6"/>
      <c r="O67" s="6"/>
    </row>
    <row r="68" spans="1:15" x14ac:dyDescent="0.2">
      <c r="A68" s="15" t="s">
        <v>105</v>
      </c>
      <c r="B68" s="163">
        <f>AVERAGE(EC!D62,FS!D62,GT!D62,KZN!D62,LIM!D62,MP!D62,NW!D62,NC!D62,WC!D62)</f>
        <v>72870.666666666672</v>
      </c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3">
    <mergeCell ref="P1:R1"/>
    <mergeCell ref="T1:W1"/>
    <mergeCell ref="E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EC</vt:lpstr>
      <vt:lpstr>FS</vt:lpstr>
      <vt:lpstr>GT</vt:lpstr>
      <vt:lpstr>KZN</vt:lpstr>
      <vt:lpstr>LIM</vt:lpstr>
      <vt:lpstr>MP</vt:lpstr>
      <vt:lpstr>NW</vt:lpstr>
      <vt:lpstr>NC</vt:lpstr>
      <vt:lpstr>WC</vt:lpstr>
      <vt:lpstr>National N.1.6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du Plessis</dc:creator>
  <cp:lastModifiedBy>Norman du Plessis</cp:lastModifiedBy>
  <dcterms:created xsi:type="dcterms:W3CDTF">2024-07-04T18:43:56Z</dcterms:created>
  <dcterms:modified xsi:type="dcterms:W3CDTF">2025-07-14T18:33:21Z</dcterms:modified>
</cp:coreProperties>
</file>